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firstSheet="1" activeTab="4"/>
  </bookViews>
  <sheets>
    <sheet name="NASLOVNA STRANA" sheetId="1" r:id="rId1"/>
    <sheet name="Zbrini prikaz" sheetId="2" r:id="rId2"/>
    <sheet name="NACRT BUDŽETA 2023. godina" sheetId="3" r:id="rId3"/>
    <sheet name="Funkcionalna kalasifikacija" sheetId="4" r:id="rId4"/>
    <sheet name="ZADNJA STRANA" sheetId="5" r:id="rId5"/>
  </sheets>
  <definedNames>
    <definedName name="_xlnm.Print_Area" localSheetId="2">'NACRT BUDŽETA 2023. godina'!$A$1:$O$970</definedName>
  </definedNames>
  <calcPr fullCalcOnLoad="1"/>
</workbook>
</file>

<file path=xl/sharedStrings.xml><?xml version="1.0" encoding="utf-8"?>
<sst xmlns="http://schemas.openxmlformats.org/spreadsheetml/2006/main" count="1729" uniqueCount="600">
  <si>
    <t>Novčane kazne po općinskim propisima</t>
  </si>
  <si>
    <t>Izdaci za energiju-struja općinske admin.-zgrada</t>
  </si>
  <si>
    <t>PTT usluge (telefon,mob.,internet i prenos pošte)</t>
  </si>
  <si>
    <t>Hitne mjere koje se provode na ZIS, i sanacija posljedica od prirodnih i dr. nesreća</t>
  </si>
  <si>
    <t>Sanacija klizišta (namjen. sredstva ili sopstvena)</t>
  </si>
  <si>
    <t>Naknade općinskim vijećnicima (paušal i naknada za sjednice OV-neto iznos)</t>
  </si>
  <si>
    <t>Izdaci za posebnu naknadu od samostalne i nesamostalne djelatnosti</t>
  </si>
  <si>
    <t>Doprinos za zdravstveno osiguranje od druge samostalne djelatnosti i povremenog rada</t>
  </si>
  <si>
    <t>Porez na doh. za druge sam.djel. i pov.sam.rad</t>
  </si>
  <si>
    <t>Izgradnja fekalne kanalizacije naselja Misurici-nastavak izgradnje</t>
  </si>
  <si>
    <t>Provedba akcionog plana za jacanje sistema soc.zastite i inkluzije Opcine Maglaj sa fokusom na raseljena lica i povratnike</t>
  </si>
  <si>
    <t>Program poticajnih mjera zaposljavanja branilacke populacije</t>
  </si>
  <si>
    <t>Izdaci za gorivo</t>
  </si>
  <si>
    <t xml:space="preserve"> I     RAČUN PRIHODA I RASHODA</t>
  </si>
  <si>
    <t>PRIHODI</t>
  </si>
  <si>
    <t>1.1. Prihodi od poreza</t>
  </si>
  <si>
    <t>1.2. Neporezni prihodi</t>
  </si>
  <si>
    <t>1.3. Tekući transfer</t>
  </si>
  <si>
    <t>1.4. Donacije</t>
  </si>
  <si>
    <t>1.5. Kapitalni transferi</t>
  </si>
  <si>
    <t>RASHODI</t>
  </si>
  <si>
    <t>1.1. Rashodi</t>
  </si>
  <si>
    <t>1.2. Tekuća rezerva</t>
  </si>
  <si>
    <t xml:space="preserve"> II    RAČUN KAPITALNIH PRIMITIKA I IZDATAKA</t>
  </si>
  <si>
    <t xml:space="preserve">Kapitalni primici </t>
  </si>
  <si>
    <t xml:space="preserve">Neto nabavke nefinansijske imovine </t>
  </si>
  <si>
    <t xml:space="preserve"> III     RAČUN FINANSIRANJA</t>
  </si>
  <si>
    <t>Primici od finansijske imovine</t>
  </si>
  <si>
    <t>Izdaci za finansijsku imovinu (otplata unutarnjeg duga - obaveze prema dobavljačima)</t>
  </si>
  <si>
    <t>Neto finansiranje</t>
  </si>
  <si>
    <t>Vanjsko uredjenje Delibegovog hana (namjenska sredstva)</t>
  </si>
  <si>
    <t>Nagrade učenicima i prosvjetnim radnicima osnovnih i srednjih škola za Općinska i Kantonalna takmičenja</t>
  </si>
  <si>
    <t xml:space="preserve">Izdaci za usluge prevoza humanitarnih roba </t>
  </si>
  <si>
    <t>Izdaci za tekuće održav.- (zgrade općine, opreme i vozila).</t>
  </si>
  <si>
    <t>Sanacija šteta od elementarnih nepogoda-čl.179 Zakona o ZIS  vlastiti prihod Općine</t>
  </si>
  <si>
    <t>Usluge za realizaciju projekta-"Da se ne zaboravi"</t>
  </si>
  <si>
    <t xml:space="preserve">Program poticajnih mjera zaposljavanja branilacke populacije </t>
  </si>
  <si>
    <t>Objekti vodovoda i kanalizacije - nastavak radova za dio IV faze u MZ Misurici- (namjenska sredstva)</t>
  </si>
  <si>
    <t>Izdaci za pripravnike bez zasnivanja radnog odnosaza stručno osposobljavanje po Zakonu o radu-novi Zakon</t>
  </si>
  <si>
    <t>Oprema za prijenos podataka i glasa (telefax, kopir aparat, radio stanica i sl.)</t>
  </si>
  <si>
    <t>Općinska komunalna naknada u skladu sa kantonalnim propisima za posebne namjene -KN</t>
  </si>
  <si>
    <t>Naknada za zauzimanje javnih površina</t>
  </si>
  <si>
    <t>Izdaci za prevoz putnika</t>
  </si>
  <si>
    <t>Izdaci za prevoz putnika- Posjeta Memorijalnom centru Srebrenica</t>
  </si>
  <si>
    <t>JU Centar za djecu i odrasle sa posebnim potrebama ZE-Do Kantona</t>
  </si>
  <si>
    <t>Softver za upravljanje zahtjevima stranaka i praćenje toka predmeta</t>
  </si>
  <si>
    <t>Softverska licenca za općinski server</t>
  </si>
  <si>
    <t>Izdaci za otplatu dugova i pokriće deficita</t>
  </si>
  <si>
    <t>Pokriće ostvarenog deficita iz prethodnih godina</t>
  </si>
  <si>
    <t>POKRIĆE OSTVARENOG DEFICITA IZ PRETHODNIH GODINA</t>
  </si>
  <si>
    <t>Usluge štampanja- štampanje uličnih natpisa -čestitki povodom praznika</t>
  </si>
  <si>
    <t>Izdaci za otplate dugova i pokriće deficita</t>
  </si>
  <si>
    <t>SVEGA RAČUN PRIHODA, KAPITALNIH PRIMITAKA I FINANSIRANJA</t>
  </si>
  <si>
    <t>SVEGA RAČUN RASHODA, KAPITALNIH IZDATAKA, FINANSIRANJA I POKRIĆE DEFICITA</t>
  </si>
  <si>
    <t>Općinske naknade /KGZ/</t>
  </si>
  <si>
    <t>Izdaci za ogrev (ugalj, drvo i pelet)</t>
  </si>
  <si>
    <t xml:space="preserve">SVEGA RAČUN FINANSIRANJA I POKRIĆE DEFICITA </t>
  </si>
  <si>
    <t>Ostale naknade putnih i drug.troškova</t>
  </si>
  <si>
    <t xml:space="preserve">Sredstva za uređenje deponije "Nekolj" - Ministarstvo za prostorno uređenje ZDK (namjenska sredstva) </t>
  </si>
  <si>
    <t xml:space="preserve">Sredstva za sufinansiranje vodovoda iz sredstava vodnih naknada </t>
  </si>
  <si>
    <t>Sredstva za sufinansiranje infrastrukture iz sredstava koncesione naknade</t>
  </si>
  <si>
    <t>Zaštita okoline (namjenska sredstva)</t>
  </si>
  <si>
    <t>OPĆINSKO PRAVOBRANILAŠTVO</t>
  </si>
  <si>
    <t xml:space="preserve">OPĆINSKO PRAVOBRANILAŠTVO SVEGA RAČUN RASHODA I IZDATAKA </t>
  </si>
  <si>
    <t>Transfer za obuku i vježbe OŠCZ službi ZIS i povjerenika CZ (0,5% sred.zaštite i spaš.)</t>
  </si>
  <si>
    <t>Sredstva za privremeni alternativni smještaj raseljenih osoba-prognanika i izbjeglica-povratnika (Budžet ZE-DO kantona)</t>
  </si>
  <si>
    <t xml:space="preserve">Pomoć za finansiranje održivog povratka i podsticaj povratku raseljenih osoba-prognanika i izbjeglica-povratnika na područje općine -   Budžet ZE-DO kantona </t>
  </si>
  <si>
    <t>Plaćanje specijalističkih pregleda boračkih populacija i CŽR, operacija, troškova liječenja i nabavke lijekova, ortopedskih pomagala, plaćanje ogrijeva, socijalna i zdravstvena zaštita i sl. - Budžet Općine</t>
  </si>
  <si>
    <t>Stipendije posebno nadarenim učenicima - studentima - sportistima, deficitarne struke</t>
  </si>
  <si>
    <t>Izdaci za  gorivo</t>
  </si>
  <si>
    <t xml:space="preserve">Hitne mjere koje se provode na ZIS, sanac. posljed.nast.djelov.prir.i dr. nesreća </t>
  </si>
  <si>
    <t>Rekonstrukcija i održavanje skloništa (iz prihoda koji se uplaćuju za ovu namjenu)</t>
  </si>
  <si>
    <t>Stipendije studentima pripadnicima branilačke populacije /ZE-DO kanton/</t>
  </si>
  <si>
    <t>Sredstva za privremeni alternativni smještaj raseljenih osoba - prognanika i izbjeglica - povratnika - Budžet ZE-DO kantona</t>
  </si>
  <si>
    <t>Sredstva za liječenje pripadnika branil. populacije</t>
  </si>
  <si>
    <t>Podizanje nadgrobnih spomenika-nišana</t>
  </si>
  <si>
    <t>Klasa</t>
  </si>
  <si>
    <t>Porez na imovinu za motorna vozila</t>
  </si>
  <si>
    <t>Nakn. po osnovu tehničkog pregleda građevina</t>
  </si>
  <si>
    <t>Porez na dobit od privredne i prof. djelatnosti</t>
  </si>
  <si>
    <t>Prihod od poduzetničke aktivnosti i imovine i prihodi od poz. kursnih razlika</t>
  </si>
  <si>
    <t>Naknada za legalizaciju objekata</t>
  </si>
  <si>
    <t>Novčane kazne /neporezne prirode/</t>
  </si>
  <si>
    <t>Sredstva za restauraciju tvrđave - Stari grad</t>
  </si>
  <si>
    <t>Ostale komunalne usluge-uređenje građ.zemljišta</t>
  </si>
  <si>
    <t>Provođenje preventivnih mjera zaštite i spašavanja od prirodnih sred.nesr.čl.184</t>
  </si>
  <si>
    <t>Novčana sredstva za liječenje soc. ugrož.lica</t>
  </si>
  <si>
    <t>Podizanje nadgrobnih spomenika-nišana ZE-DO</t>
  </si>
  <si>
    <t>Trošk. organiz. takmič.prip.branilačke populacije</t>
  </si>
  <si>
    <t>Finansiranje parlamentarnih grupa pol. stranaka</t>
  </si>
  <si>
    <t>Ostale stručne usluge- izrada reklamnog materija</t>
  </si>
  <si>
    <t>Transfer za obuku i vježbe OŠCZ službi ZIS i povjerenika CZ (0,5% sred.zaš.i spaš.)</t>
  </si>
  <si>
    <t>Ostale komunalne usluge-uređenje građevinskog zemljišta</t>
  </si>
  <si>
    <t xml:space="preserve">Izdaci za pos.nak.za sl.pr.i dr.nesr. od sam.i nesam.djel </t>
  </si>
  <si>
    <t>Doprinos za zdravst. osig. od dr.sam.djel.i pov.sam.rada</t>
  </si>
  <si>
    <t>Doprinos za PIO osig. od dr.sam.djel.i pov.sam.rada</t>
  </si>
  <si>
    <t>Poseb. nakn. za mjere zaš. i spaš. od pr. i dr.nesr.</t>
  </si>
  <si>
    <t>Kompjuterska oprema (kompjuter)</t>
  </si>
  <si>
    <t>Ostali prihodi od imovine</t>
  </si>
  <si>
    <t>Naknada za izgradnju i održavanje skloništa (Zakon o ZIS)</t>
  </si>
  <si>
    <t>Ostale kazne</t>
  </si>
  <si>
    <t>Kapitalni transferi</t>
  </si>
  <si>
    <t>Kapitalne transferi od Federacije</t>
  </si>
  <si>
    <t>Ostale opć. naknade (urbanističke saglas. i dr.)</t>
  </si>
  <si>
    <t>Zimsko održavanje nekategorisanih puteva u MZ</t>
  </si>
  <si>
    <t>C - Tekući transferi neprofitnim organizacijama</t>
  </si>
  <si>
    <t>TEKUĆI  TRANSFERI</t>
  </si>
  <si>
    <t>Subvencije javnim preduzećima - sufinansiranje rada JP Veterinarska stranica Maglaj</t>
  </si>
  <si>
    <t>Drugi tekući rashodi</t>
  </si>
  <si>
    <t>Kapitalni transferi pojedincima</t>
  </si>
  <si>
    <t>Tekuće transferi iz inostranstva</t>
  </si>
  <si>
    <t>Primljeni transferi od Federacije</t>
  </si>
  <si>
    <t>Primljeni transferi od kantona /namjenski/</t>
  </si>
  <si>
    <t>Naknade općinskim vijećnicima (paušal i naknada za sjednice OV - neto iznos)</t>
  </si>
  <si>
    <t>Izdaci za posebnu naknadu od dr. samost. i nesamost. djelat.</t>
  </si>
  <si>
    <t>Doprinos za zdrav.osiguranje od dr.samost.djelat. i povr. rada</t>
  </si>
  <si>
    <t xml:space="preserve">Doprinos za PIO za druge samost. djelat. i pov. sam. rada </t>
  </si>
  <si>
    <t>Porez na dohodak od druge sam. djelat. i povremenog sam. rada</t>
  </si>
  <si>
    <t>Općinska Izborna komisija</t>
  </si>
  <si>
    <t>Tekući transferi neprofitnim organizacijama</t>
  </si>
  <si>
    <t>Izdaci za komunalne usluge (odvoz smeća, voda i kanalizacije)</t>
  </si>
  <si>
    <t>Naknade članovima komisija po rješ.Op.Načelnika - neto</t>
  </si>
  <si>
    <t>Tekući transferi i drugi tekući rashodi</t>
  </si>
  <si>
    <t>55</t>
  </si>
  <si>
    <t xml:space="preserve">Subvencije JP - sufinansiranje rada JP Veterinarska stanica Maglaj </t>
  </si>
  <si>
    <t>Porez na dohodak od druge sam.djel. i povr.sam.rada</t>
  </si>
  <si>
    <t xml:space="preserve">Naknada član.kom.for. po rješ.Opć.načelnika-neto </t>
  </si>
  <si>
    <t>Stipendije studenata prip. Branil. populacije (ZE-DO kanton)</t>
  </si>
  <si>
    <t>Usluge reportaže i reemitovanja sjed. O.V. Maglaj</t>
  </si>
  <si>
    <t>Naknada član. kom. for. po rješenju OV - neto</t>
  </si>
  <si>
    <t>I - OPĆI DIO</t>
  </si>
  <si>
    <t>O P I S</t>
  </si>
  <si>
    <t>Uplaćene refundacije bolovanja</t>
  </si>
  <si>
    <t>PREGLED  IZDATAKA</t>
  </si>
  <si>
    <t>Funkcionalni</t>
  </si>
  <si>
    <t xml:space="preserve">     Naziv funkcionalne klasifikacije</t>
  </si>
  <si>
    <t>Planirani</t>
  </si>
  <si>
    <t>kod</t>
  </si>
  <si>
    <t>iznosi</t>
  </si>
  <si>
    <t>Opće javne službe</t>
  </si>
  <si>
    <t>Zdravstvo</t>
  </si>
  <si>
    <t>Rekreacija, kultura i religija</t>
  </si>
  <si>
    <t>Tekući suficit/deficit</t>
  </si>
  <si>
    <t>Ukupan suficit/deficit</t>
  </si>
  <si>
    <t>Novč.kazne za prekr.koje su reg.novč. Kazni</t>
  </si>
  <si>
    <t>Kapitalne potpore od Kantona</t>
  </si>
  <si>
    <t>Sredstva za sanaciju posljedica izazvanih prirodnom nesrećom</t>
  </si>
  <si>
    <t>Unajmljivanje opreme</t>
  </si>
  <si>
    <t>Transfer pojedincima za posebne namjene</t>
  </si>
  <si>
    <t>Transferi pojedincima za posebne namjene</t>
  </si>
  <si>
    <t>Tekući transferi iz inostranstva</t>
  </si>
  <si>
    <t>TEKUĆE TRANSFERI</t>
  </si>
  <si>
    <t>SVEGA TEKUĆI TRANSFERA</t>
  </si>
  <si>
    <t>SVEGA DONACIJE</t>
  </si>
  <si>
    <t>KAPITALNI TRANSFERI</t>
  </si>
  <si>
    <t>SVEGA RAČUN PRIHODA</t>
  </si>
  <si>
    <t>KAPITALNI PRIMICI</t>
  </si>
  <si>
    <t>SVEGA RAČUN KAPITALNIH  PRIMITAKA</t>
  </si>
  <si>
    <t>SVEGA RAČUN PRIHODA I RAČUN KAPITALNIH PRIMITAKA</t>
  </si>
  <si>
    <t>SVEGA KAPITALNI TRANSFERI</t>
  </si>
  <si>
    <t>Ostalna stalna sredstva u obliku prava (softveri)</t>
  </si>
  <si>
    <t>SVEGA RAČUN RASHODA</t>
  </si>
  <si>
    <t>RAČUN KAPITALNIH IZDATAKA</t>
  </si>
  <si>
    <t>SVEGA RAČUN KAPITALNIH IZDATAKA</t>
  </si>
  <si>
    <t>RAČUN FINANSIRANJA</t>
  </si>
  <si>
    <t>Otplata unutarnjeg duga</t>
  </si>
  <si>
    <t>Otplata unutarnjeg duga - obaveze prema dobavljačima</t>
  </si>
  <si>
    <t>UKUPNO RAČUN RASHODA, IZDATAKA I FINANSIRANJA</t>
  </si>
  <si>
    <t>UKUPNO RAČUN RASHODA, IZDATAKA, FINANSIRANJA I BUDŽETSKE REZERVE</t>
  </si>
  <si>
    <t>TEKUĆI SUFICIT/DEFICIT</t>
  </si>
  <si>
    <t>UKUPAN SUFICIT/DEFICIT</t>
  </si>
  <si>
    <t>UKUPAN FINANSIJSKI REZULTAT</t>
  </si>
  <si>
    <t>II- POSEBAN DIO</t>
  </si>
  <si>
    <t>Ostala stalna sredstva u obliku prava (softveri)</t>
  </si>
  <si>
    <t>OPĆINSKO VIJEĆE - SVEGA RAČUN RASHODA I IZDATAKA</t>
  </si>
  <si>
    <t>A -Tekući transferi Mjesnim zajednicama</t>
  </si>
  <si>
    <t>B - Tekući transferi pojedincima</t>
  </si>
  <si>
    <t>Otplate unutarnjeg duga</t>
  </si>
  <si>
    <t>Otplate unutarnjeg duga- obaveze prema dobavljačima</t>
  </si>
  <si>
    <t>OPĆINSKI NAČELNIK  -  SVEGA RAČUN RASHODA, IZDATAKA I FINANSIRANJA</t>
  </si>
  <si>
    <t>OPĆINSKI NAČELNIK  -  SVEGA RAČUN RASHODA, IZDATAKA, FINANSIRANJE I BUDŽETSKE REZERVE</t>
  </si>
  <si>
    <t>UKUPAN RAČUN RASHODA, IZDATAKA I FINANSIRANJA</t>
  </si>
  <si>
    <t>UKUPAN RAČUN RASHODA, IZDATAKA, FINANSIRANJA I TEKUĆE BUDŽETSKE REZERVE</t>
  </si>
  <si>
    <t>Socijalna zaštita</t>
  </si>
  <si>
    <t>Stambeni i zajednički poslovi</t>
  </si>
  <si>
    <t>Ekonomski poslovi</t>
  </si>
  <si>
    <t>Zaštita životne sredine</t>
  </si>
  <si>
    <t>Javni red i sigurnost</t>
  </si>
  <si>
    <t>Obrana</t>
  </si>
  <si>
    <t>TEKUĆA BUDŽETSKA REZERVA</t>
  </si>
  <si>
    <t>U K U P N O</t>
  </si>
  <si>
    <t>S V E G A</t>
  </si>
  <si>
    <t>Sredstva za finansiranje transfera pojedincima i neprofitnim organizacijama</t>
  </si>
  <si>
    <t>Primljeni transferi od ostalih</t>
  </si>
  <si>
    <t>Donacije od pravnih osoba</t>
  </si>
  <si>
    <t>Donacije od domaćih fizičkih i pravnih lica za otklanjanje posljedica prirodne nesreće i obnovu područja zahvaćenim prirodnom nesrećom</t>
  </si>
  <si>
    <t xml:space="preserve">A - Tekući transferi mjesnim zajednicama </t>
  </si>
  <si>
    <t>B - Transferi pojedincima</t>
  </si>
  <si>
    <t>Sportski klubovi /omladinski sport/</t>
  </si>
  <si>
    <t>Naknada troškova zaposlenih</t>
  </si>
  <si>
    <t>Izdaci za usluge prevoza i gorivo</t>
  </si>
  <si>
    <t>Plan</t>
  </si>
  <si>
    <t>Izdaci za materijal, sitan inventar i usluge</t>
  </si>
  <si>
    <t>Izdaci za materijal i sitan inventar</t>
  </si>
  <si>
    <t>Izvršenje</t>
  </si>
  <si>
    <t>Izvršenje u odnosu na Plan</t>
  </si>
  <si>
    <t>Podkate-gorija</t>
  </si>
  <si>
    <t>KM</t>
  </si>
  <si>
    <t>%</t>
  </si>
  <si>
    <t>SVEGA NEPOREZNI PRIHODI</t>
  </si>
  <si>
    <t>Analitički dio</t>
  </si>
  <si>
    <t>Porez na dobit pojedinaca i preduzeća</t>
  </si>
  <si>
    <t>Porez na naslijeđe i darove</t>
  </si>
  <si>
    <t>Porez na promet nepokretnosti fizičkih lica</t>
  </si>
  <si>
    <t>Domaći porezi na promet dobara i usluga</t>
  </si>
  <si>
    <t>Poseban porez na plaću</t>
  </si>
  <si>
    <t>Pos. porez na plaću za zašt. od prir.i dr.nesreća</t>
  </si>
  <si>
    <t>Pos. porez na plaću na lič. prim. po ug. o djelu</t>
  </si>
  <si>
    <t>Općinske administrativne takse</t>
  </si>
  <si>
    <t>Općinske komunalne takse</t>
  </si>
  <si>
    <t>Nak.za upot.ceste za vozila fizičk.lica</t>
  </si>
  <si>
    <t>Porez na plaće</t>
  </si>
  <si>
    <t>Finansiranje</t>
  </si>
  <si>
    <t>II - POSEBNI  DIO</t>
  </si>
  <si>
    <t>Pomoć za troškove dženaza</t>
  </si>
  <si>
    <t>Nabavka stalnih sredstava</t>
  </si>
  <si>
    <t>Bruto plaće i naknade</t>
  </si>
  <si>
    <t>Naknade općinskim vijećnicima</t>
  </si>
  <si>
    <t>Plaće i naknade</t>
  </si>
  <si>
    <t>Izdaci za struju ulične rasvjete</t>
  </si>
  <si>
    <t>Usluge stručnog obrazovanja</t>
  </si>
  <si>
    <t>Izdaci za stručne ispite</t>
  </si>
  <si>
    <t>Usluge vještačenja</t>
  </si>
  <si>
    <t>Gender - učešće u projektima</t>
  </si>
  <si>
    <t>Uredski namještaj</t>
  </si>
  <si>
    <t>Tekuća budžetska rezerva</t>
  </si>
  <si>
    <t>Doznake za tekuće izdatke</t>
  </si>
  <si>
    <t>JEDINSTVENI ORGAN UPRAVE -                    OPĆINSKI NAČELNIK</t>
  </si>
  <si>
    <t>Izdaci osiguranja</t>
  </si>
  <si>
    <t>Sufinansiranje socijalnih programa penzionera</t>
  </si>
  <si>
    <t>Jubilarne nagrade povodom Dana Općine Maglaj</t>
  </si>
  <si>
    <t>Porez na imovinu pravnih lica</t>
  </si>
  <si>
    <t xml:space="preserve">Plaće i naknade </t>
  </si>
  <si>
    <t>Prihodi od indirektnih poreza</t>
  </si>
  <si>
    <t>RASHODI - TEKUĆI IZDACI</t>
  </si>
  <si>
    <t>Ostali izdaci za informisanje (objava tendera)</t>
  </si>
  <si>
    <t xml:space="preserve">Pomoć za finansiranje održivog povratka i podsticaj povratku raseljenih osoba-prognanika i izbjeglica-povratnika na područje općine Budžet ZE-DO kantona </t>
  </si>
  <si>
    <t>Pomoć u obnovi stambenih jedinica socijalno ugroženih lica - prognanika i povratnika - Budžet ZE-DO kantona</t>
  </si>
  <si>
    <t>Prevoz đaka</t>
  </si>
  <si>
    <t>SREDSTVA IZ BUDŽETA OPĆINE</t>
  </si>
  <si>
    <t>Povrat više ili pogrešno naplaćenih sredstava</t>
  </si>
  <si>
    <t>Program pomoći u obnovi stambenih jedinica socijalno ugroženih lica-prognanika i povratnika - Budžet ZE-DO kantona</t>
  </si>
  <si>
    <t>Ostala spomen - obilježja, Budžet ZE-DO kanton</t>
  </si>
  <si>
    <t>Ostala spomen obilježja - budžet ZE-DO kantona</t>
  </si>
  <si>
    <t>Izdaci za registraciju motornih vozila</t>
  </si>
  <si>
    <t>Naknada za izuzeto zemljište i usjeve</t>
  </si>
  <si>
    <t>Ostali izdaci za druge samost.djelatnosti-ug.o dj.</t>
  </si>
  <si>
    <t>SREDSTVA IZ BUDŽETA ZE - DO  Kantona</t>
  </si>
  <si>
    <t>Stambeno zbrinjavanje, sanacija i adaptacija stambenog prostora boračke populacije</t>
  </si>
  <si>
    <t>Budžet za mlade (učešće u projektima).</t>
  </si>
  <si>
    <t>Kompjuterska oprema</t>
  </si>
  <si>
    <t>Zaštita okoline - namjenska sredstva</t>
  </si>
  <si>
    <t>SREDSTVA  IZ  BUDŽETA  ZE - DO  KANTONA</t>
  </si>
  <si>
    <t>SREDSTVA  IZ  BUDŽETA  OPĆINE</t>
  </si>
  <si>
    <t>Nak.član.kom.for.po rješ.opć.vijeća-neto iznos</t>
  </si>
  <si>
    <t>Doprinos za PIO za druge sam.djel.i pov.sam.rad</t>
  </si>
  <si>
    <t>Opremanje struktura CZ i ist.proj.programa razvoja</t>
  </si>
  <si>
    <t>Budžet za mlade (učešće u projektima)</t>
  </si>
  <si>
    <t>Prihodi ostvareni prodajom stanova</t>
  </si>
  <si>
    <t>Primljene namjenske donacije neplan.u budžetu</t>
  </si>
  <si>
    <t>Ostale struč.usluge -izrada reklam.materijala</t>
  </si>
  <si>
    <t>Ortopedska i druga pomagala</t>
  </si>
  <si>
    <t>Nak.za vatr.jed.iz prem.osig.od požara i prir.sila</t>
  </si>
  <si>
    <t>Naknada za funkcionisanje prem. osig. za autoodgovornost za vatrogasne jedinice</t>
  </si>
  <si>
    <t>Sredstva za zaštitu životne sredine</t>
  </si>
  <si>
    <t>Izdaci za motorno ulje</t>
  </si>
  <si>
    <t>Izdaci osiguranja imovine i zaposlenih</t>
  </si>
  <si>
    <t xml:space="preserve">Studentske stipendije Ministarstva za obrazovanje, nauku, kulturu i sport </t>
  </si>
  <si>
    <t>Novčana sredstva za liječenje soc.sl.</t>
  </si>
  <si>
    <t>Troš.org.takmič.i manif.prip.branilačke populacije</t>
  </si>
  <si>
    <t>Finansiranje parlamentarnih grupa pol.stranaka</t>
  </si>
  <si>
    <t>Naknada za korištenje podataka katastra</t>
  </si>
  <si>
    <t>Naknade članovima komisija 0.V.</t>
  </si>
  <si>
    <t>Porez na dohodak</t>
  </si>
  <si>
    <t>Porez na dohodak od nesamostalne djelatnosti</t>
  </si>
  <si>
    <t xml:space="preserve">Porez na dohodak fizičkih lica od samost.djel. </t>
  </si>
  <si>
    <t>Porez na dohodak od imovine i imov.prava</t>
  </si>
  <si>
    <t>Porez na dohodak fizičkih lica od ulaganja kapit.</t>
  </si>
  <si>
    <t>Transfer za stambeno zbrinjavanje socijalno ugroženih kategorija stanovništva</t>
  </si>
  <si>
    <t>MSŠ  Maglaj</t>
  </si>
  <si>
    <t>Opća gimnazija Maglaj</t>
  </si>
  <si>
    <t>Osnovne škole Maglaj</t>
  </si>
  <si>
    <t>Pomoć u slučaju smrti pripadnila branilačke populacije</t>
  </si>
  <si>
    <t>Unajmljivanje zemljišta</t>
  </si>
  <si>
    <t>Sredstva za školovanje i nabavku udžbenika za pripadnike branilačke populacije</t>
  </si>
  <si>
    <t>Rekonstrukcija i održavanje skloništa (iz prihoda koji se uplaćuju za ove namjene)</t>
  </si>
  <si>
    <t>Studentske stipendije Ministarstva za obrazovanje, nauku,kulturu i sport</t>
  </si>
  <si>
    <t>Sredstva za liječenje prip. branilačke populacije</t>
  </si>
  <si>
    <t>B. EKONOMSKA KLASIFIKACIJA RASHODA  I  IZDATAKA</t>
  </si>
  <si>
    <t>A. EKONOMSKA KLASIFIKACIJA PRIHODA I PRIMITAKA</t>
  </si>
  <si>
    <t xml:space="preserve">VRSTA KATEGORIJE - OPIS </t>
  </si>
  <si>
    <t>POREZNI PRIHODI</t>
  </si>
  <si>
    <t>Porez na prihod imovine</t>
  </si>
  <si>
    <t>Porez na osobna primanja</t>
  </si>
  <si>
    <t>Porez na imovinu</t>
  </si>
  <si>
    <t>Porez na promet nepokretnosti pravnih lica</t>
  </si>
  <si>
    <t>Porez na promet proizvoda - T.2</t>
  </si>
  <si>
    <t>Ostali.izd.za dr.sam.djel.-ugovor o djelu</t>
  </si>
  <si>
    <t>SVEGA POREZNI PRIHODI</t>
  </si>
  <si>
    <t>NEPOREZNI PRIHODI</t>
  </si>
  <si>
    <t>Pomoć za troškove dženaze</t>
  </si>
  <si>
    <t>Prihodi od kamate na depozite u banci</t>
  </si>
  <si>
    <t>Prihodi od pružanja usluga drugima</t>
  </si>
  <si>
    <t>Prihodi od iznajmljivanja poslovnih prostora</t>
  </si>
  <si>
    <t>Od ostalih nivoa vlasti</t>
  </si>
  <si>
    <t>Izdaci tima za deminiranje</t>
  </si>
  <si>
    <t>Primici od prodaje zemljišta</t>
  </si>
  <si>
    <t>Naknade troškova zaposlenih</t>
  </si>
  <si>
    <t>Doprinos poslodavca</t>
  </si>
  <si>
    <t>Putni troškovi u zemlji</t>
  </si>
  <si>
    <t>Putni troškovi u inozemstvu</t>
  </si>
  <si>
    <t>Izdaci za nabavku materijala</t>
  </si>
  <si>
    <t>Bankarske usluge i usluge platnog prometa</t>
  </si>
  <si>
    <t>Ugovorene usluge</t>
  </si>
  <si>
    <t>Usluge reprezentacije</t>
  </si>
  <si>
    <t>Zatezne kamate</t>
  </si>
  <si>
    <t>Troškovi sudskih sporova</t>
  </si>
  <si>
    <t>Ostale nespomenute usluge</t>
  </si>
  <si>
    <t>Nabavka stalnih sredstava u obliku prava</t>
  </si>
  <si>
    <t>Donacije</t>
  </si>
  <si>
    <t>Ostale neplanirane uplate</t>
  </si>
  <si>
    <t>008-1</t>
  </si>
  <si>
    <t>Sportski klubovi /invalidski sport/</t>
  </si>
  <si>
    <t>Kultura</t>
  </si>
  <si>
    <t>Vjerske zajednice</t>
  </si>
  <si>
    <t>Udruženja</t>
  </si>
  <si>
    <t>Sufinansiranje rada Javne kuhinje</t>
  </si>
  <si>
    <t>Subvencije</t>
  </si>
  <si>
    <t>Kapitalni izdaci</t>
  </si>
  <si>
    <t>Nabavka opreme</t>
  </si>
  <si>
    <t>Budžetska rezerva</t>
  </si>
  <si>
    <t>999991/6</t>
  </si>
  <si>
    <t>Naknade troškova zaposlenim</t>
  </si>
  <si>
    <t>Izdaci za usluge prevoza i goriva</t>
  </si>
  <si>
    <t>PTT usluge</t>
  </si>
  <si>
    <t xml:space="preserve">Izdaci za reprezentaciju </t>
  </si>
  <si>
    <t>Naknade  troškova zaposlenih</t>
  </si>
  <si>
    <t>Doprinosi poslodavca</t>
  </si>
  <si>
    <t>Izdaci za usluge prevoza humanitarnih roba</t>
  </si>
  <si>
    <t>Pomoć u slučaju smrti pripad. branil. populacije</t>
  </si>
  <si>
    <t>PTT usluge /tel., mob., internet i prijenos pošte/</t>
  </si>
  <si>
    <t>Izdaci za reprezentaciju</t>
  </si>
  <si>
    <t>Troškovi sudskog spora</t>
  </si>
  <si>
    <t>Uzorkovanje životnih namirnica po nalogu inspek.</t>
  </si>
  <si>
    <t>Poticaj u zapošljavanju mladih poduzetnika</t>
  </si>
  <si>
    <t>Usluge zbrinjavanja pasa lutalica</t>
  </si>
  <si>
    <t>Usluge deratizacije</t>
  </si>
  <si>
    <t>C - EKONOMSKA KLASIFIKACIJA RASHODA I IZDATAKA PO ORGANIZACIONOJ STRUKTURI</t>
  </si>
  <si>
    <t xml:space="preserve">Naknada za korištenje šuma-prih.od prod.drveta </t>
  </si>
  <si>
    <t>Naknada za korištenje državnih šuma</t>
  </si>
  <si>
    <t>Usluge opravki centralnog grijanja</t>
  </si>
  <si>
    <t>Opremanje struktura CZ i ist.proj.programa razvoja(0,5% sred.zaštite i spašavanja)</t>
  </si>
  <si>
    <t>Naknada i takse i prihodi od pružanja   javnih usluga</t>
  </si>
  <si>
    <t>Porez na dohodak od druge sam. djelatnosti iz čl.12. stav 4. Zakona o porezu na dohodak</t>
  </si>
  <si>
    <t xml:space="preserve">Prihod od poreza na dohodak po kon. obr. </t>
  </si>
  <si>
    <t>Ostali prihodi. od imovine /zakupn.za bašte,tende/</t>
  </si>
  <si>
    <t>Naknade za osiguranje od požara</t>
  </si>
  <si>
    <t>Naknada po osnovu prirodnih pogodnosti - renta</t>
  </si>
  <si>
    <t>Nak.za upot. ceste za vozila prav.lica</t>
  </si>
  <si>
    <t>Posebna naknada za zaštitu od prirodnih i drugih nesreća od nesamostalne djelatnosti</t>
  </si>
  <si>
    <t>Posebna naknada za zaštitu od prirodnih i drugih nesreća od samostalne djelatnosti</t>
  </si>
  <si>
    <t>Troškovi postupka i ostali prih. od usl.građ.</t>
  </si>
  <si>
    <t>Prihodi od pružanja usluga drugima - ostale.usl.</t>
  </si>
  <si>
    <t xml:space="preserve">                </t>
  </si>
  <si>
    <t>Funkcija</t>
  </si>
  <si>
    <t>0111</t>
  </si>
  <si>
    <t>0561</t>
  </si>
  <si>
    <t>0721</t>
  </si>
  <si>
    <t>0641</t>
  </si>
  <si>
    <t>0661</t>
  </si>
  <si>
    <t>1091</t>
  </si>
  <si>
    <t>0491</t>
  </si>
  <si>
    <t>0451</t>
  </si>
  <si>
    <t>0221</t>
  </si>
  <si>
    <t>0821</t>
  </si>
  <si>
    <t>0942</t>
  </si>
  <si>
    <t>0922</t>
  </si>
  <si>
    <t>0912</t>
  </si>
  <si>
    <t>0911</t>
  </si>
  <si>
    <t>0811</t>
  </si>
  <si>
    <t>0841</t>
  </si>
  <si>
    <t>0421</t>
  </si>
  <si>
    <t>Klasifikacija</t>
  </si>
  <si>
    <t>0729</t>
  </si>
  <si>
    <t xml:space="preserve">Sredstva za izgradnju Poslovne zone "Liješnica"-"Izgradnja primarne saobraćajnice Poslovne zone "Liješnica"-Maglaj" </t>
  </si>
  <si>
    <t>Sredstva za sanaciju područja obuhvaćenih prirodnom nesrećom - poplavom i klizištem</t>
  </si>
  <si>
    <t>Sredstva Fonda za zaštitu okoliša za izradu projektne dokumentacije neophodne za apliciranje buducih projekata</t>
  </si>
  <si>
    <t>Sredstva Fonda za zaštitu okoliša za izradu projektne dokumentacije i izvođenja radova -Gradski park</t>
  </si>
  <si>
    <t>Izdaci za prevoz putnika, Posjeta Memorijalnom centru Srebrenica</t>
  </si>
  <si>
    <t xml:space="preserve">Izdaci za prevoz putnika </t>
  </si>
  <si>
    <t>Kapitalni transferi MZ- finansiranje i/ili sufinansiranje projekata</t>
  </si>
  <si>
    <t>Kapitalni transferi MZ - finansiranje i/ili sufinansiranje projekata</t>
  </si>
  <si>
    <t>1090</t>
  </si>
  <si>
    <t>Eksproprijacija i otkup zemljišta</t>
  </si>
  <si>
    <t xml:space="preserve">Izvršenje sudskih presuda </t>
  </si>
  <si>
    <t xml:space="preserve">Eksproprijacija i otkup zemljišta </t>
  </si>
  <si>
    <t>Izdaci za Promociju turističkih proizvoda i usluga, te uređenje turističkih destinacija Općine Maglaj</t>
  </si>
  <si>
    <t>Prenesena sredstva iz prethod.god po osnovu posebne naknade zs</t>
  </si>
  <si>
    <t xml:space="preserve">Usluge održ.komunalne higijene javnih površina i uklanjanje divljih deponija </t>
  </si>
  <si>
    <t>Zaštita okoline- sredstva za Projekat "Biramo najljepše uređeno dvorište, baštu, balkon"</t>
  </si>
  <si>
    <t>Sredstva za sufinansiranje infrastrukture crkve Svetog Leopolda Mandića Maglaj</t>
  </si>
  <si>
    <t>Boračka udruženja građana-Transferi za finansiranje programa i projekata udruženja i organizacija boračke populacije</t>
  </si>
  <si>
    <t xml:space="preserve">Civilna udruženja građana-Transferi za finansiranje programa i projekata  </t>
  </si>
  <si>
    <t>Usluge održ. komunalne higijene javnih površina i uklanjanje divljih deponija</t>
  </si>
  <si>
    <t xml:space="preserve">Usluge javnog informisanja i odnosa sa javnošću, održavanja postojeće web stranice i druge medijske usluge.  </t>
  </si>
  <si>
    <t xml:space="preserve">Zaštita okoline-Sredstva za projekat "Biramo najljepše uređeno dvorište, baštu balkon" </t>
  </si>
  <si>
    <t xml:space="preserve">Civilna udruženja građana-Transferi za finansiranje programa i projekata </t>
  </si>
  <si>
    <t>Usluge sistema zaštite imovine i lica</t>
  </si>
  <si>
    <t>Usluge javnog inf. odnosa sa javnošću, reportaže i reemitovanje sjednica O.V. Maglaj, održavanja postojeće web stranice i druge medijske usluge.</t>
  </si>
  <si>
    <t>,</t>
  </si>
  <si>
    <t>Prihodi od zakupa korišt.sport.privr.lovišta</t>
  </si>
  <si>
    <t>Primljeni transferi međunarodnih organizacija</t>
  </si>
  <si>
    <t>Doprinos poslodavca i ostali doprinosi</t>
  </si>
  <si>
    <t>Donacije od fizičkih osoba</t>
  </si>
  <si>
    <t>FINANSIRANJE IZ AKUMULIRANOG SUFICITA</t>
  </si>
  <si>
    <t>FINANSIRANJE IZ AKUMULIRANOG SUFICITA PRETHODNIH GODINA</t>
  </si>
  <si>
    <t>Sufinansiranje izgradnje pomoćnog terena na NK Natron</t>
  </si>
  <si>
    <t>Federalno ministarstvo za prostorno uređenje - Izgradnja javne rasvjete</t>
  </si>
  <si>
    <t>Primljeni transferi od Republike Srpske</t>
  </si>
  <si>
    <t xml:space="preserve">Sufinansiranje održavanja zgrade za socijalno ugroženo stanovništvo </t>
  </si>
  <si>
    <t>Provođenje mjera EE na JR u Maglaju</t>
  </si>
  <si>
    <t>Sredstva Fonda za zaštitu okoliša za izradu projektne dokumentacije i izvođenja radova - Gradski park</t>
  </si>
  <si>
    <t>Primici od prodaje zgrada i stambenih objekata</t>
  </si>
  <si>
    <t>Porez na promet usluga</t>
  </si>
  <si>
    <t>Izdaci za održavanje zgrade za socijalno-ugroženo stanovništvo</t>
  </si>
  <si>
    <t>Uzorkovanje životnih namirnica po nalogu inspektora i zdravstvene ispravnosti vode javnih česmi i izvorišta</t>
  </si>
  <si>
    <t>Usluge izrade projektno-tehničke dokumentacije (projekti, elaborati, auditi i slično)i usluge nadzora</t>
  </si>
  <si>
    <t>Izrada i izmjena planske dokumentacije (regulacioni planovi, prostorni plan općine i ostali planski dokumenti)</t>
  </si>
  <si>
    <t>Poticaj maloljetnoj djeci u statusu hranjenica u hraniteljskoj porodici</t>
  </si>
  <si>
    <t>Podrška subjektima pogođenim epidemijom - COVID 19</t>
  </si>
  <si>
    <t>Tekući transferi u inozemstvo</t>
  </si>
  <si>
    <t>Tekući transferi međunarodnim organizacijama - sufinansiranje UNDP projekata</t>
  </si>
  <si>
    <t>Ostali tekući rashodi</t>
  </si>
  <si>
    <t>Kapitalni transferi drugima - čl. 184. ZIS Pomoć za elementarne nepogode</t>
  </si>
  <si>
    <t>Rekonstrukcija, sanacija, održavanje i izgradnja infrastruktunih objekata, sufinansiranje projekata</t>
  </si>
  <si>
    <t>Izgradnja javne rasvjete</t>
  </si>
  <si>
    <t xml:space="preserve">Naknade za izuzeto zemljište i usjeve </t>
  </si>
  <si>
    <t>Poticaj maloljetnoj djeci u statusu hranjenika u hraniteljskoj porodici</t>
  </si>
  <si>
    <t>Memorijalni centar Potočari - pomoć u održavanju</t>
  </si>
  <si>
    <t>Rekonstrukcija, sanacija, sufinansiranje, održavanje i izgradnja infrastruktunih objekata</t>
  </si>
  <si>
    <t>Izdaci za održavanje zgrade socijalno ugroženog stanoviništva</t>
  </si>
  <si>
    <t>Tekući transferi Međunarodnim organizacijama - sufinansiranje UNDP projekata</t>
  </si>
  <si>
    <t xml:space="preserve">PLAN 2021. </t>
  </si>
  <si>
    <t>Sredstva Vlade FBiH</t>
  </si>
  <si>
    <t>Primljeni kapitalni transferi pravnih lica</t>
  </si>
  <si>
    <t>Primici od prodaje ostalih stalnih sredstava</t>
  </si>
  <si>
    <t>Porez na osnovu autorskih prava, pat.i tehn.unapređenja</t>
  </si>
  <si>
    <t>109-1</t>
  </si>
  <si>
    <t>JU Dom kulture - Projekat Probudućnost</t>
  </si>
  <si>
    <t>Gradski park</t>
  </si>
  <si>
    <t>Ulica Srebreničkih žrtava rata</t>
  </si>
  <si>
    <t>JU Dom kulture - projekat Pro budućnost</t>
  </si>
  <si>
    <t>Nabavka stalnih sredstava - nepokretne</t>
  </si>
  <si>
    <t xml:space="preserve">   OPĆINSKO VIJEĆE</t>
  </si>
  <si>
    <t>NACRT</t>
  </si>
  <si>
    <t xml:space="preserve">UKUPAN FINANSIJSKI REZULTAT </t>
  </si>
  <si>
    <t>Pružanje usluga drugim nivoima vlasti</t>
  </si>
  <si>
    <t>Federalno ministarstvo za prostorno uređenje - Javna rasvjeta</t>
  </si>
  <si>
    <t>2022.</t>
  </si>
  <si>
    <t>BUDŽET-PRORAČUN OPĆINE MAGLAJ</t>
  </si>
  <si>
    <t>Komunalna taksa na istaknutu firmu</t>
  </si>
  <si>
    <t>Naknada za uređenje građevinskog zemljišta</t>
  </si>
  <si>
    <t>Usluge štampanja- štampanje uličnih natpisa i čestitki povodom praznika</t>
  </si>
  <si>
    <t>Kultura - finansiranje i  sufinansiranje rada pojedinaca na promociji Općine Maglaj</t>
  </si>
  <si>
    <t>Tekuće održavanje i rek. Lokalnih i nekategorisanih puteva i gradskih ulica(zimsko i ljetno)-namjenska i vlastita sredstva</t>
  </si>
  <si>
    <t>Izdaci za tekuće održav, rekonstrukcija ulične rasvjete i sufinansiranje projekata energetske efikasnosti-namjenska i vlastita sredstva</t>
  </si>
  <si>
    <t>Vanjsko uređenje Delibegovog hana (namjenska sredstva)</t>
  </si>
  <si>
    <t>Fond za zaštitu okoliša FBIH - Održavanje, uravljanje i smanjenje gubitaka GVS u Maglaju</t>
  </si>
  <si>
    <t>Projektna dokumentacija za uređenje korita rijeke Jablanice i Liješnice</t>
  </si>
  <si>
    <t>Sredstva u sklopu grant sheme-Unapređenje poduzetnickih zona u FBiH</t>
  </si>
  <si>
    <t>Sredstva za vanjsko uređenje Delibegovog hana</t>
  </si>
  <si>
    <t xml:space="preserve">Provedba akcionog plana za jačanje sistema socijalne zastite i inkluzije opcine Maglaj sa fokusom na raseljena lica i povratnike </t>
  </si>
  <si>
    <t xml:space="preserve">Oprema za prijenos podataka i glasa </t>
  </si>
  <si>
    <t>Poslovna zona Novi Šeher</t>
  </si>
  <si>
    <t>Sredstva za poslovnu zonu Novi Šeher</t>
  </si>
  <si>
    <t>0822</t>
  </si>
  <si>
    <t>126</t>
  </si>
  <si>
    <t>0492</t>
  </si>
  <si>
    <t>0493</t>
  </si>
  <si>
    <t>0494</t>
  </si>
  <si>
    <t>ZA FISKALNU 2023. GODINU</t>
  </si>
  <si>
    <t>IZVRŠENJE 01.01.-31.12.2021.</t>
  </si>
  <si>
    <t xml:space="preserve">PLAN 2022. </t>
  </si>
  <si>
    <t>IZVRŠENJE 01.01.-30.06.2022.</t>
  </si>
  <si>
    <t>PLAN 2023.</t>
  </si>
  <si>
    <t>OSTVARENI SUFICIT NA DAN 31.12.2021.</t>
  </si>
  <si>
    <t>2023.</t>
  </si>
  <si>
    <t>2021 (01.01.-31.12.)</t>
  </si>
  <si>
    <t>2022 (01.01.-30.06.)</t>
  </si>
  <si>
    <t>PLAN              2023</t>
  </si>
  <si>
    <t>Porez na dodatna primanja</t>
  </si>
  <si>
    <t>Porez na promet osnovnih proizvoda poljoprivrede</t>
  </si>
  <si>
    <t>Federalne takse za držane pasa</t>
  </si>
  <si>
    <t xml:space="preserve">Prihod od naplate po osn.pokr.postupka prinudne </t>
  </si>
  <si>
    <t>Sredstva za uređenje deponije "Nekolj" - Federalno ministarstvo okoliša i turizma (namjenska sredstva)</t>
  </si>
  <si>
    <t>Vlada FBiH - Transfer za poljoprivredu</t>
  </si>
  <si>
    <t>Fond za zaštitu okoliša FBIH - Izmještanje dijela motornog saobračaja</t>
  </si>
  <si>
    <t>Doprinos PIO za ratni period</t>
  </si>
  <si>
    <t>Pomoć za rješ.stambenog pitanja branil.populacija</t>
  </si>
  <si>
    <t>JU Dom kulture - Isplata po sudskoj presudi</t>
  </si>
  <si>
    <t xml:space="preserve"> </t>
  </si>
  <si>
    <t>AKUMULIRANI SUFICIT SA 31.12.</t>
  </si>
  <si>
    <t>109-2</t>
  </si>
  <si>
    <t>Učešće Općine u Projektima povratka, reintegracije, rekonst. održ.povr.za rasel.lica, READ misionih lica</t>
  </si>
  <si>
    <t>Poticaj za demografski razvoj (poticaj natalitetu i sufinansiranje vantjelesne oplodnje)</t>
  </si>
  <si>
    <t>Kultura - finansiranje i  sufinansiranje rada pojedinaca na promociji Općine Maglaj,finansiranje/sufinansiranje edukacija mladih i sl.</t>
  </si>
  <si>
    <t>58</t>
  </si>
  <si>
    <t>Sufinansiranje sanacije fasada stambenih zgrada u užem gradskom jezgru i zamjene azbestnih krovova</t>
  </si>
  <si>
    <t>Prihodi od indirektnih poreza na ime finansiranja autocesta u Federaciji</t>
  </si>
  <si>
    <t>Prihodi od indirektnih poreza koji pripadaju Direkciji cesta</t>
  </si>
  <si>
    <t>Prihodi od indirektnih poreza koji pripadaju jedinicama lokalne samouprave</t>
  </si>
  <si>
    <t>Naknada za vršenje usl.prem.i katastra nekretnina</t>
  </si>
  <si>
    <t>Novčana naknada zbog izuzetno teške socioekonomske situacije pripadnika branilačke populacije - VNP</t>
  </si>
  <si>
    <t>Nagrade učenicima i prosvjetnim radnicima</t>
  </si>
  <si>
    <t>Učešće Općine u Projektima povratka, reintegracije, rekonstr.održ.pov.za raseljena lica, READ misionih lica</t>
  </si>
  <si>
    <t>Sufinansiranje sanacije fasada stambenih zgrada u užem gradskom jezgru i zamjena azbestnih krovova</t>
  </si>
  <si>
    <t xml:space="preserve">Finansiranje / Sufinansiranje takmičenja </t>
  </si>
  <si>
    <t>Usluge izrade projektno-tehničke dokumentacije (projekti, elaborati, auditi i slično) i usluge nadzora</t>
  </si>
  <si>
    <t>Novčana pomoć zbog izuzetno teške socioekonomske situacije pripadnika branilačke populacije - VNP</t>
  </si>
  <si>
    <t>Finansiranje / Sufinansiranje takmičenja</t>
  </si>
  <si>
    <t>Porez na dohodak fizičkih lica na dobit od igara na  sreću</t>
  </si>
  <si>
    <t>Subvencije - sufinansiranje projekata u  poljoprivrednoj proizvodnji</t>
  </si>
  <si>
    <t>Subvencije - sufinansiranje projekata u poljoprivrednoj proizvodnji</t>
  </si>
  <si>
    <t>Ministarstvo za privredu</t>
  </si>
  <si>
    <t>Ostali putni troškovi</t>
  </si>
  <si>
    <t>Ostali izdaci za informisanje (objava konkursa, tendera i slično)</t>
  </si>
  <si>
    <t>Tekući transferi mjesnim zajednicama</t>
  </si>
  <si>
    <t>Elementarne, nužne životne potrebe i/ili vanredne novčane pomoći lica i porodica u stanju socijalne potrebe</t>
  </si>
  <si>
    <t>Stipendije (redovni studenti, nadareni studenti, studenti koji su postigli iznimne rezultate i slično)</t>
  </si>
  <si>
    <t>Tekući transfer osnovnim i srednjim školama</t>
  </si>
  <si>
    <t>Tekući transfer Javna ustanova Dječiji vrtić</t>
  </si>
  <si>
    <t>Tekući transfer Javna ustanova Dom kulture "Edhem Mulabdić"</t>
  </si>
  <si>
    <t>Tekući transfer Javna ustanova Narodna biblioteka</t>
  </si>
  <si>
    <t>Tekući transfer Javna ustanova Centar za socijalni rad</t>
  </si>
  <si>
    <t>Tekući transfer Javna ustanova Dom zdravlja</t>
  </si>
  <si>
    <t>Ministarstvo privrede - Projekat Granice vodnog dobra</t>
  </si>
  <si>
    <t>Fond za zaštitu okoliša - Izrada studije obnovljivih izvora</t>
  </si>
  <si>
    <t>Kapitalni transferi neprofitnim organizacijama</t>
  </si>
  <si>
    <t xml:space="preserve">Tekući transfer PPU Dječiji osmijeh -sufinansiranje redovne djelatnosti </t>
  </si>
  <si>
    <t xml:space="preserve">Tekući transfer PPU Maglajska mala raja - sufinansiranje redovne djelatnosti </t>
  </si>
  <si>
    <t xml:space="preserve">Tekući transfer PPU Vesela duga - sufinansiranje redovne djelatnosti </t>
  </si>
  <si>
    <t xml:space="preserve">Ulica Wisa - T objekti </t>
  </si>
  <si>
    <t>Poslovna zona Liješnica</t>
  </si>
  <si>
    <t>Most Krbeši</t>
  </si>
  <si>
    <t>Ministarstvo za prostorno - Sanacija objekta Sportska dvorana</t>
  </si>
  <si>
    <t>Transfer Vlade FBiH</t>
  </si>
  <si>
    <t>Član 4.</t>
  </si>
  <si>
    <t>Član 5.</t>
  </si>
  <si>
    <t>Upotreba odnosno raspored, namjene i trošenja budžetskog suficita određuje se godišnjim budžetom/proračunom. Akumulirani suficit ranijih godina raspoređuje se na finansiranje Kapitalnih izdataka predviđenih Budžetom/Proračunom Općine Maglaj za 2023. godinu.</t>
  </si>
  <si>
    <t>III ZAVRŠNA ODREDBA</t>
  </si>
  <si>
    <t>Svjetlana Zamboni</t>
  </si>
  <si>
    <t xml:space="preserve">Nacrt Budžeta/Proračuna Općine Maglaj za 2023. godinu stupa na snagu narednog dana od dana objavljivanja u "Službenim novinama Općine Maglaj". </t>
  </si>
  <si>
    <t>u Budžetu/Proračunu Općine Maglaj po funkcionalnoj klasifikaciji</t>
  </si>
  <si>
    <t>25/22 ), član 13. Zakona o principima lokalne samouprave u Federaciji BiH ("Službene novine Federacije BiH", br. 49/06 i 51/09) i člana 18. Statuta Općine Maglaj -</t>
  </si>
  <si>
    <t>127</t>
  </si>
  <si>
    <t>Izdaci za energiju /struja općinske administracije/zgrada</t>
  </si>
  <si>
    <t xml:space="preserve">Izdaci za registraciju motornih vozila </t>
  </si>
  <si>
    <t xml:space="preserve">Ostali putni troškovi </t>
  </si>
  <si>
    <t>Sanacija klizišta (namjenska sredstva ili sopstvena)</t>
  </si>
  <si>
    <t>Tekući transferi osnovnim i srednjim školama</t>
  </si>
  <si>
    <t>Kapitalni transferi neprogitnim organizacijama</t>
  </si>
  <si>
    <t>Ulica Wisa - T objekti</t>
  </si>
  <si>
    <t>BUDŽET/PRORAČUN                                              OPĆINE MAGLAJ                                                ZA                             2023.GODINU</t>
  </si>
  <si>
    <t xml:space="preserve">Adresa: Viteška ulica br. 4, 74250 Maglaj, tel: 032 465 810, fax: 032 465 817
www.maglaj.ba, E-mail: opcina@maglaj.ba
</t>
  </si>
  <si>
    <t xml:space="preserve">PREDSJEDAVAJUĆA </t>
  </si>
  <si>
    <t xml:space="preserve">Na osnovu člana 7. i 32. Zakona o budžetima u Federaciji BiH ("Službene novine Federacije BiH", br. 102/13, 09/14, 13/14, 8/15, 91/15, 102/15, 104/16, 5/18,11/19, 99/19 i </t>
  </si>
  <si>
    <t>Za tekuću budžetsku rezervu u Nacrtu Budžeta/Proračuna Općine Maglaj za 2023. godinu izdvojit će se sredstva u visini od 50.000,00KM, bez namjenskih prihoda, vlastitih prihoda i bez primitika,  a koristiti će se za pokriće Budžetom nepredviđenih i nedovoljno predviđenih rashoda koji se finansiraju iz Budžeta/Proračuna Općine Maglaj, a koja nije bilo moguće predvidjeti pri planiranju budžeta/proračuna.</t>
  </si>
  <si>
    <t xml:space="preserve">Plaćanje specijalističkih pregleda boračkih populacija i CŽR, operacija, troškova liječenja i nabavke lijekova, ortopedskih pomagala, plaćanje ogrijeva, socijalna i zdravstvena zaštita i sl. </t>
  </si>
  <si>
    <t xml:space="preserve">Obilježavanje značajnih događaja i datuma prema odluci Općinskog vijeća </t>
  </si>
  <si>
    <t xml:space="preserve">Socijalna i zdravstvena zaštita elementarne nužne životne potrebe raseljenih osoba i ostalog stanovništva na minimum egzistencije </t>
  </si>
  <si>
    <t xml:space="preserve">Stambeno zbrinjavanje, sanacija i adaptacija stambenog prostora boračkih populacija </t>
  </si>
  <si>
    <t>Socijalna i zdravstvena zaštita, elementarne nužne životne potrebe raseljenih osoba i ostalog stanovništva na minimum egzistencije</t>
  </si>
  <si>
    <t>AKUMULIRANI SUFICIT</t>
  </si>
  <si>
    <t>JU Centar za djecu i odrasle sa posebnim potrebama ZE-DO Kantona</t>
  </si>
  <si>
    <t>Motorna vozila (Vozilo za PVJ)</t>
  </si>
  <si>
    <t xml:space="preserve">Zaštita spomenika kulture </t>
  </si>
  <si>
    <t xml:space="preserve">Transfer za posebne namjene </t>
  </si>
  <si>
    <t>Stipendije posebno nadarenim učenicima - sportistima i studentima - sportistima</t>
  </si>
  <si>
    <t>Transfer za posebne namjene</t>
  </si>
  <si>
    <t>Rashodi i izdaci u Nacrtu Budžeta Općine Maglaj za fiskalnu 2023. godinu u iznosu od 9.134.112,00 KM raspoređuju se u Posebnom dijelu budžeta po organizacionoj klasifikaciji/strukturi kako slijedi:</t>
  </si>
  <si>
    <t>Obrazovanje</t>
  </si>
  <si>
    <t>Član 1.</t>
  </si>
  <si>
    <t>Član 2.</t>
  </si>
  <si>
    <t>Prihodi i primici , rashodi i izdaci po grupama i namjenama utvrđeni su u Nacrtu Budžeta/Proračuna Općine Maglaj za 2023. godinu, kako slijedi:</t>
  </si>
  <si>
    <t>Član 3.</t>
  </si>
  <si>
    <t>Član 6.</t>
  </si>
  <si>
    <t>Provođ.prev.mjera zaš.i spaš.od prir.nesr.čl.184.</t>
  </si>
  <si>
    <t>prečišćen tekst ("Službene novine Općine Maglaj", br. 8/07, 3/08 i 6/08), Općinsko vijeće Maglaj, na 21. redovnoj sjednici, održanoj 23.11.2022. godine, donosi</t>
  </si>
  <si>
    <t>Broj: 02-04-1-2167/22</t>
  </si>
  <si>
    <t>Maglaj, 23.11.2022. godine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</si>
</sst>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#,##0.000"/>
    <numFmt numFmtId="186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0" borderId="17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33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57" fillId="0" borderId="0" xfId="0" applyFont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3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0" xfId="0" applyNumberFormat="1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4" fillId="0" borderId="24" xfId="0" applyNumberFormat="1" applyFont="1" applyFill="1" applyBorder="1" applyAlignment="1" applyProtection="1">
      <alignment vertical="center"/>
      <protection locked="0"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3" fillId="33" borderId="10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33" borderId="10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left" vertical="center"/>
      <protection locked="0"/>
    </xf>
    <xf numFmtId="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1" fontId="3" fillId="33" borderId="10" xfId="0" applyNumberFormat="1" applyFont="1" applyFill="1" applyBorder="1" applyAlignment="1" applyProtection="1">
      <alignment horizontal="left" vertical="center"/>
      <protection locked="0"/>
    </xf>
    <xf numFmtId="4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1" fontId="3" fillId="33" borderId="10" xfId="0" applyNumberFormat="1" applyFont="1" applyFill="1" applyBorder="1" applyAlignment="1" applyProtection="1">
      <alignment horizontal="left" vertical="center"/>
      <protection locked="0"/>
    </xf>
    <xf numFmtId="4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33" borderId="0" xfId="0" applyNumberFormat="1" applyFont="1" applyFill="1" applyBorder="1" applyAlignment="1" applyProtection="1">
      <alignment vertical="center"/>
      <protection locked="0"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7" xfId="0" applyNumberFormat="1" applyFont="1" applyFill="1" applyBorder="1" applyAlignment="1" applyProtection="1">
      <alignment vertical="center"/>
      <protection locked="0"/>
    </xf>
    <xf numFmtId="4" fontId="3" fillId="0" borderId="24" xfId="46" applyNumberFormat="1" applyFont="1" applyFill="1" applyBorder="1" applyAlignment="1" applyProtection="1">
      <alignment horizontal="left" vertical="center" wrapText="1"/>
      <protection locked="0"/>
    </xf>
    <xf numFmtId="4" fontId="3" fillId="0" borderId="20" xfId="0" applyNumberFormat="1" applyFont="1" applyFill="1" applyBorder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25" xfId="0" applyNumberFormat="1" applyFont="1" applyFill="1" applyBorder="1" applyAlignment="1" applyProtection="1">
      <alignment horizontal="center" vertical="center"/>
      <protection locked="0"/>
    </xf>
    <xf numFmtId="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5" xfId="0" applyNumberFormat="1" applyFont="1" applyFill="1" applyBorder="1" applyAlignment="1" applyProtection="1">
      <alignment horizontal="center" vertical="center"/>
      <protection locked="0"/>
    </xf>
    <xf numFmtId="4" fontId="4" fillId="0" borderId="25" xfId="0" applyNumberFormat="1" applyFont="1" applyFill="1" applyBorder="1" applyAlignment="1" applyProtection="1">
      <alignment horizontal="right" vertical="center"/>
      <protection locked="0"/>
    </xf>
    <xf numFmtId="1" fontId="3" fillId="0" borderId="11" xfId="0" applyNumberFormat="1" applyFont="1" applyFill="1" applyBorder="1" applyAlignment="1" applyProtection="1">
      <alignment horizontal="right" vertical="center"/>
      <protection locked="0"/>
    </xf>
    <xf numFmtId="1" fontId="3" fillId="0" borderId="11" xfId="0" applyNumberFormat="1" applyFont="1" applyFill="1" applyBorder="1" applyAlignment="1" applyProtection="1">
      <alignment horizontal="left" vertical="center"/>
      <protection locked="0"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1" fontId="4" fillId="0" borderId="25" xfId="0" applyNumberFormat="1" applyFont="1" applyFill="1" applyBorder="1" applyAlignment="1" applyProtection="1">
      <alignment horizontal="left" vertical="center"/>
      <protection locked="0"/>
    </xf>
    <xf numFmtId="4" fontId="3" fillId="0" borderId="25" xfId="0" applyNumberFormat="1" applyFont="1" applyFill="1" applyBorder="1" applyAlignment="1" applyProtection="1">
      <alignment vertical="center"/>
      <protection locked="0"/>
    </xf>
    <xf numFmtId="4" fontId="4" fillId="0" borderId="25" xfId="0" applyNumberFormat="1" applyFont="1" applyFill="1" applyBorder="1" applyAlignment="1" applyProtection="1">
      <alignment vertical="center"/>
      <protection locked="0"/>
    </xf>
    <xf numFmtId="1" fontId="3" fillId="0" borderId="25" xfId="0" applyNumberFormat="1" applyFont="1" applyFill="1" applyBorder="1" applyAlignment="1" applyProtection="1">
      <alignment horizontal="right" vertical="center"/>
      <protection locked="0"/>
    </xf>
    <xf numFmtId="1" fontId="3" fillId="0" borderId="25" xfId="0" applyNumberFormat="1" applyFont="1" applyFill="1" applyBorder="1" applyAlignment="1" applyProtection="1">
      <alignment horizontal="left" vertical="center"/>
      <protection locked="0"/>
    </xf>
    <xf numFmtId="4" fontId="4" fillId="0" borderId="2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7" xfId="0" applyNumberFormat="1" applyFont="1" applyFill="1" applyBorder="1" applyAlignment="1" applyProtection="1">
      <alignment horizontal="right" vertical="center"/>
      <protection locked="0"/>
    </xf>
    <xf numFmtId="1" fontId="3" fillId="0" borderId="20" xfId="0" applyNumberFormat="1" applyFont="1" applyFill="1" applyBorder="1" applyAlignment="1" applyProtection="1">
      <alignment horizontal="right" vertical="center"/>
      <protection locked="0"/>
    </xf>
    <xf numFmtId="1" fontId="3" fillId="0" borderId="20" xfId="0" applyNumberFormat="1" applyFont="1" applyFill="1" applyBorder="1" applyAlignment="1" applyProtection="1">
      <alignment horizontal="left" vertical="center"/>
      <protection locked="0"/>
    </xf>
    <xf numFmtId="4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0" xfId="0" applyNumberFormat="1" applyFont="1" applyFill="1" applyBorder="1" applyAlignment="1" applyProtection="1">
      <alignment vertical="center"/>
      <protection locked="0"/>
    </xf>
    <xf numFmtId="1" fontId="4" fillId="0" borderId="12" xfId="0" applyNumberFormat="1" applyFont="1" applyFill="1" applyBorder="1" applyAlignment="1" applyProtection="1">
      <alignment horizontal="right" vertical="center"/>
      <protection locked="0"/>
    </xf>
    <xf numFmtId="1" fontId="3" fillId="0" borderId="12" xfId="0" applyNumberFormat="1" applyFont="1" applyFill="1" applyBorder="1" applyAlignment="1" applyProtection="1">
      <alignment horizontal="left" vertical="center"/>
      <protection locked="0"/>
    </xf>
    <xf numFmtId="4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4" fontId="4" fillId="0" borderId="16" xfId="0" applyNumberFormat="1" applyFont="1" applyFill="1" applyBorder="1" applyAlignment="1" applyProtection="1">
      <alignment vertical="center"/>
      <protection locked="0"/>
    </xf>
    <xf numFmtId="4" fontId="4" fillId="0" borderId="12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Fill="1" applyBorder="1" applyAlignment="1" applyProtection="1">
      <alignment horizontal="right" vertical="center"/>
      <protection locked="0"/>
    </xf>
    <xf numFmtId="1" fontId="7" fillId="0" borderId="26" xfId="0" applyNumberFormat="1" applyFont="1" applyFill="1" applyBorder="1" applyAlignment="1" applyProtection="1">
      <alignment horizontal="left" vertical="center"/>
      <protection locked="0"/>
    </xf>
    <xf numFmtId="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6" xfId="0" applyNumberFormat="1" applyFont="1" applyFill="1" applyBorder="1" applyAlignment="1" applyProtection="1">
      <alignment vertical="center"/>
      <protection locked="0"/>
    </xf>
    <xf numFmtId="4" fontId="4" fillId="0" borderId="26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7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Fill="1" applyBorder="1" applyAlignment="1" applyProtection="1">
      <alignment horizontal="left" vertical="center"/>
      <protection locked="0"/>
    </xf>
    <xf numFmtId="4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5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6" xfId="0" applyNumberFormat="1" applyFont="1" applyFill="1" applyBorder="1" applyAlignment="1" applyProtection="1">
      <alignment horizontal="right" vertical="center"/>
      <protection locked="0"/>
    </xf>
    <xf numFmtId="1" fontId="4" fillId="0" borderId="16" xfId="0" applyNumberFormat="1" applyFont="1" applyFill="1" applyBorder="1" applyAlignment="1" applyProtection="1">
      <alignment horizontal="left" vertical="center"/>
      <protection locked="0"/>
    </xf>
    <xf numFmtId="4" fontId="4" fillId="0" borderId="16" xfId="0" applyNumberFormat="1" applyFont="1" applyFill="1" applyBorder="1" applyAlignment="1" applyProtection="1">
      <alignment horizontal="left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25" xfId="0" applyNumberFormat="1" applyFont="1" applyFill="1" applyBorder="1" applyAlignment="1" applyProtection="1">
      <alignment horizontal="right" vertical="center"/>
      <protection locked="0"/>
    </xf>
    <xf numFmtId="4" fontId="4" fillId="0" borderId="25" xfId="0" applyNumberFormat="1" applyFont="1" applyFill="1" applyBorder="1" applyAlignment="1" applyProtection="1">
      <alignment horizontal="left" vertical="center"/>
      <protection locked="0"/>
    </xf>
    <xf numFmtId="4" fontId="4" fillId="33" borderId="25" xfId="0" applyNumberFormat="1" applyFont="1" applyFill="1" applyBorder="1" applyAlignment="1" applyProtection="1">
      <alignment vertical="center"/>
      <protection locked="0"/>
    </xf>
    <xf numFmtId="4" fontId="3" fillId="33" borderId="25" xfId="0" applyNumberFormat="1" applyFont="1" applyFill="1" applyBorder="1" applyAlignment="1" applyProtection="1">
      <alignment vertical="center"/>
      <protection locked="0"/>
    </xf>
    <xf numFmtId="4" fontId="3" fillId="34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  <xf numFmtId="4" fontId="2" fillId="0" borderId="10" xfId="0" applyNumberFormat="1" applyFont="1" applyFill="1" applyBorder="1" applyAlignment="1" applyProtection="1">
      <alignment horizontal="left"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24" xfId="0" applyNumberFormat="1" applyFont="1" applyFill="1" applyBorder="1" applyAlignment="1" applyProtection="1">
      <alignment vertical="center"/>
      <protection locked="0"/>
    </xf>
    <xf numFmtId="4" fontId="3" fillId="0" borderId="24" xfId="0" applyNumberFormat="1" applyFont="1" applyFill="1" applyBorder="1" applyAlignment="1" applyProtection="1">
      <alignment vertical="center"/>
      <protection locked="0"/>
    </xf>
    <xf numFmtId="1" fontId="2" fillId="0" borderId="10" xfId="0" applyNumberFormat="1" applyFont="1" applyFill="1" applyBorder="1" applyAlignment="1" applyProtection="1">
      <alignment horizontal="right" vertical="center"/>
      <protection locked="0"/>
    </xf>
    <xf numFmtId="1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25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2" xfId="0" applyNumberFormat="1" applyFont="1" applyFill="1" applyBorder="1" applyAlignment="1" applyProtection="1">
      <alignment horizontal="right" vertical="center"/>
      <protection locked="0"/>
    </xf>
    <xf numFmtId="1" fontId="6" fillId="0" borderId="12" xfId="0" applyNumberFormat="1" applyFont="1" applyFill="1" applyBorder="1" applyAlignment="1" applyProtection="1">
      <alignment horizontal="left" vertical="center"/>
      <protection locked="0"/>
    </xf>
    <xf numFmtId="4" fontId="5" fillId="0" borderId="12" xfId="0" applyNumberFormat="1" applyFont="1" applyFill="1" applyBorder="1" applyAlignment="1" applyProtection="1">
      <alignment vertical="center"/>
      <protection locked="0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4" fontId="3" fillId="0" borderId="10" xfId="0" applyNumberFormat="1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left" vertical="center"/>
      <protection locked="0"/>
    </xf>
    <xf numFmtId="4" fontId="3" fillId="0" borderId="16" xfId="0" applyNumberFormat="1" applyFont="1" applyFill="1" applyBorder="1" applyAlignment="1" applyProtection="1">
      <alignment vertical="center"/>
      <protection locked="0"/>
    </xf>
    <xf numFmtId="1" fontId="2" fillId="0" borderId="25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left" vertical="center"/>
      <protection locked="0"/>
    </xf>
    <xf numFmtId="4" fontId="2" fillId="0" borderId="25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left" vertical="center"/>
      <protection locked="0"/>
    </xf>
    <xf numFmtId="4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24" xfId="0" applyNumberFormat="1" applyFont="1" applyFill="1" applyBorder="1" applyAlignment="1" applyProtection="1">
      <alignment horizontal="right" vertical="center"/>
      <protection locked="0"/>
    </xf>
    <xf numFmtId="4" fontId="4" fillId="0" borderId="28" xfId="0" applyNumberFormat="1" applyFont="1" applyFill="1" applyBorder="1" applyAlignment="1" applyProtection="1">
      <alignment vertical="center"/>
      <protection locked="0"/>
    </xf>
    <xf numFmtId="1" fontId="13" fillId="0" borderId="10" xfId="39" applyNumberFormat="1" applyFont="1" applyFill="1" applyBorder="1" applyAlignment="1" applyProtection="1">
      <alignment horizontal="right" vertical="center"/>
      <protection locked="0"/>
    </xf>
    <xf numFmtId="1" fontId="13" fillId="0" borderId="10" xfId="39" applyNumberFormat="1" applyFont="1" applyFill="1" applyBorder="1" applyAlignment="1" applyProtection="1">
      <alignment horizontal="left" vertical="center"/>
      <protection locked="0"/>
    </xf>
    <xf numFmtId="1" fontId="2" fillId="0" borderId="16" xfId="0" applyNumberFormat="1" applyFont="1" applyFill="1" applyBorder="1" applyAlignment="1" applyProtection="1">
      <alignment horizontal="left" vertical="center"/>
      <protection locked="0"/>
    </xf>
    <xf numFmtId="4" fontId="2" fillId="0" borderId="16" xfId="0" applyNumberFormat="1" applyFont="1" applyFill="1" applyBorder="1" applyAlignment="1" applyProtection="1">
      <alignment horizontal="lef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28" xfId="0" applyNumberFormat="1" applyFont="1" applyFill="1" applyBorder="1" applyAlignment="1" applyProtection="1">
      <alignment horizontal="right" vertical="center"/>
      <protection locked="0"/>
    </xf>
    <xf numFmtId="4" fontId="4" fillId="0" borderId="24" xfId="0" applyNumberFormat="1" applyFont="1" applyFill="1" applyBorder="1" applyAlignment="1" applyProtection="1">
      <alignment vertical="center" wrapText="1"/>
      <protection locked="0"/>
    </xf>
    <xf numFmtId="4" fontId="4" fillId="0" borderId="24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left" vertical="center"/>
      <protection locked="0"/>
    </xf>
    <xf numFmtId="4" fontId="4" fillId="33" borderId="0" xfId="0" applyNumberFormat="1" applyFont="1" applyFill="1" applyBorder="1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right" vertical="center"/>
      <protection locked="0"/>
    </xf>
    <xf numFmtId="1" fontId="3" fillId="33" borderId="0" xfId="0" applyNumberFormat="1" applyFont="1" applyFill="1" applyBorder="1" applyAlignment="1" applyProtection="1">
      <alignment horizontal="left" vertical="center"/>
      <protection locked="0"/>
    </xf>
    <xf numFmtId="4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25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left" vertical="center"/>
      <protection locked="0"/>
    </xf>
    <xf numFmtId="1" fontId="4" fillId="0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" fontId="3" fillId="0" borderId="29" xfId="0" applyNumberFormat="1" applyFont="1" applyFill="1" applyBorder="1" applyAlignment="1" applyProtection="1">
      <alignment vertical="center"/>
      <protection locked="0"/>
    </xf>
    <xf numFmtId="4" fontId="4" fillId="0" borderId="28" xfId="0" applyNumberFormat="1" applyFont="1" applyFill="1" applyBorder="1" applyAlignment="1" applyProtection="1">
      <alignment vertical="center" wrapText="1"/>
      <protection locked="0"/>
    </xf>
    <xf numFmtId="0" fontId="9" fillId="0" borderId="25" xfId="0" applyFont="1" applyBorder="1" applyAlignment="1">
      <alignment horizontal="left"/>
    </xf>
    <xf numFmtId="4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33" borderId="11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25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0" xfId="0" applyNumberFormat="1" applyFont="1" applyFill="1" applyBorder="1" applyAlignment="1" applyProtection="1">
      <alignment horizontal="center" vertical="center"/>
      <protection locked="0"/>
    </xf>
    <xf numFmtId="1" fontId="2" fillId="0" borderId="31" xfId="0" applyNumberFormat="1" applyFont="1" applyFill="1" applyBorder="1" applyAlignment="1" applyProtection="1">
      <alignment horizontal="right" vertical="center"/>
      <protection locked="0"/>
    </xf>
    <xf numFmtId="4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1" xfId="0" applyNumberFormat="1" applyFont="1" applyFill="1" applyBorder="1" applyAlignment="1" applyProtection="1">
      <alignment horizontal="right" vertical="center"/>
      <protection locked="0"/>
    </xf>
    <xf numFmtId="4" fontId="2" fillId="0" borderId="32" xfId="0" applyNumberFormat="1" applyFont="1" applyFill="1" applyBorder="1" applyAlignment="1" applyProtection="1">
      <alignment horizontal="right" vertical="center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/>
      <protection locked="0"/>
    </xf>
    <xf numFmtId="4" fontId="4" fillId="33" borderId="24" xfId="0" applyNumberFormat="1" applyFont="1" applyFill="1" applyBorder="1" applyAlignment="1" applyProtection="1">
      <alignment vertical="center"/>
      <protection locked="0"/>
    </xf>
    <xf numFmtId="4" fontId="4" fillId="33" borderId="28" xfId="0" applyNumberFormat="1" applyFont="1" applyFill="1" applyBorder="1" applyAlignment="1" applyProtection="1">
      <alignment vertical="center"/>
      <protection locked="0"/>
    </xf>
    <xf numFmtId="4" fontId="4" fillId="33" borderId="25" xfId="0" applyNumberFormat="1" applyFont="1" applyFill="1" applyBorder="1" applyAlignment="1" applyProtection="1">
      <alignment horizontal="right" vertical="center"/>
      <protection locked="0"/>
    </xf>
    <xf numFmtId="4" fontId="4" fillId="33" borderId="29" xfId="0" applyNumberFormat="1" applyFont="1" applyFill="1" applyBorder="1" applyAlignment="1" applyProtection="1">
      <alignment vertical="center"/>
      <protection locked="0"/>
    </xf>
    <xf numFmtId="4" fontId="3" fillId="33" borderId="20" xfId="0" applyNumberFormat="1" applyFont="1" applyFill="1" applyBorder="1" applyAlignment="1" applyProtection="1">
      <alignment vertical="center"/>
      <protection locked="0"/>
    </xf>
    <xf numFmtId="4" fontId="3" fillId="33" borderId="12" xfId="0" applyNumberFormat="1" applyFont="1" applyFill="1" applyBorder="1" applyAlignment="1" applyProtection="1">
      <alignment vertical="center"/>
      <protection locked="0"/>
    </xf>
    <xf numFmtId="4" fontId="2" fillId="33" borderId="33" xfId="0" applyNumberFormat="1" applyFont="1" applyFill="1" applyBorder="1" applyAlignment="1" applyProtection="1">
      <alignment vertical="center"/>
      <protection locked="0"/>
    </xf>
    <xf numFmtId="4" fontId="2" fillId="33" borderId="0" xfId="0" applyNumberFormat="1" applyFont="1" applyFill="1" applyBorder="1" applyAlignment="1" applyProtection="1">
      <alignment vertical="center"/>
      <protection locked="0"/>
    </xf>
    <xf numFmtId="4" fontId="4" fillId="33" borderId="27" xfId="0" applyNumberFormat="1" applyFont="1" applyFill="1" applyBorder="1" applyAlignment="1" applyProtection="1">
      <alignment vertical="center"/>
      <protection locked="0"/>
    </xf>
    <xf numFmtId="4" fontId="4" fillId="33" borderId="10" xfId="0" applyNumberFormat="1" applyFont="1" applyFill="1" applyBorder="1" applyAlignment="1" applyProtection="1">
      <alignment vertical="center" wrapText="1"/>
      <protection locked="0"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4" fontId="2" fillId="33" borderId="24" xfId="0" applyNumberFormat="1" applyFont="1" applyFill="1" applyBorder="1" applyAlignment="1" applyProtection="1">
      <alignment vertical="center"/>
      <protection locked="0"/>
    </xf>
    <xf numFmtId="4" fontId="3" fillId="33" borderId="24" xfId="0" applyNumberFormat="1" applyFont="1" applyFill="1" applyBorder="1" applyAlignment="1" applyProtection="1">
      <alignment vertical="center"/>
      <protection locked="0"/>
    </xf>
    <xf numFmtId="4" fontId="2" fillId="33" borderId="10" xfId="0" applyNumberFormat="1" applyFont="1" applyFill="1" applyBorder="1" applyAlignment="1" applyProtection="1">
      <alignment vertical="center"/>
      <protection locked="0"/>
    </xf>
    <xf numFmtId="4" fontId="2" fillId="33" borderId="25" xfId="0" applyNumberFormat="1" applyFont="1" applyFill="1" applyBorder="1" applyAlignment="1" applyProtection="1">
      <alignment vertical="center"/>
      <protection locked="0"/>
    </xf>
    <xf numFmtId="4" fontId="6" fillId="33" borderId="12" xfId="0" applyNumberFormat="1" applyFont="1" applyFill="1" applyBorder="1" applyAlignment="1" applyProtection="1">
      <alignment vertical="center"/>
      <protection locked="0"/>
    </xf>
    <xf numFmtId="4" fontId="6" fillId="33" borderId="0" xfId="0" applyNumberFormat="1" applyFont="1" applyFill="1" applyBorder="1" applyAlignment="1" applyProtection="1">
      <alignment vertical="center"/>
      <protection locked="0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4" fontId="7" fillId="33" borderId="10" xfId="0" applyNumberFormat="1" applyFont="1" applyFill="1" applyBorder="1" applyAlignment="1" applyProtection="1">
      <alignment vertical="center"/>
      <protection locked="0"/>
    </xf>
    <xf numFmtId="4" fontId="2" fillId="33" borderId="24" xfId="0" applyNumberFormat="1" applyFont="1" applyFill="1" applyBorder="1" applyAlignment="1" applyProtection="1">
      <alignment horizontal="center" vertical="center"/>
      <protection locked="0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2" fillId="33" borderId="34" xfId="0" applyNumberFormat="1" applyFont="1" applyFill="1" applyBorder="1" applyAlignment="1" applyProtection="1">
      <alignment vertical="center"/>
      <protection locked="0"/>
    </xf>
    <xf numFmtId="4" fontId="3" fillId="33" borderId="16" xfId="0" applyNumberFormat="1" applyFont="1" applyFill="1" applyBorder="1" applyAlignment="1" applyProtection="1">
      <alignment vertical="center"/>
      <protection locked="0"/>
    </xf>
    <xf numFmtId="4" fontId="2" fillId="33" borderId="10" xfId="0" applyNumberFormat="1" applyFont="1" applyFill="1" applyBorder="1" applyAlignment="1" applyProtection="1">
      <alignment horizontal="left" vertical="center"/>
      <protection locked="0"/>
    </xf>
    <xf numFmtId="4" fontId="3" fillId="33" borderId="10" xfId="0" applyNumberFormat="1" applyFont="1" applyFill="1" applyBorder="1" applyAlignment="1" applyProtection="1">
      <alignment horizontal="right" vertical="center"/>
      <protection locked="0"/>
    </xf>
    <xf numFmtId="4" fontId="2" fillId="33" borderId="24" xfId="0" applyNumberFormat="1" applyFont="1" applyFill="1" applyBorder="1" applyAlignment="1" applyProtection="1">
      <alignment horizontal="right" vertical="center"/>
      <protection locked="0"/>
    </xf>
    <xf numFmtId="4" fontId="2" fillId="33" borderId="16" xfId="0" applyNumberFormat="1" applyFont="1" applyFill="1" applyBorder="1" applyAlignment="1" applyProtection="1">
      <alignment horizontal="left" vertical="center"/>
      <protection locked="0"/>
    </xf>
    <xf numFmtId="4" fontId="4" fillId="33" borderId="28" xfId="0" applyNumberFormat="1" applyFont="1" applyFill="1" applyBorder="1" applyAlignment="1" applyProtection="1">
      <alignment horizontal="right" vertical="center"/>
      <protection locked="0"/>
    </xf>
    <xf numFmtId="4" fontId="4" fillId="33" borderId="24" xfId="0" applyNumberFormat="1" applyFont="1" applyFill="1" applyBorder="1" applyAlignment="1" applyProtection="1">
      <alignment vertical="center" wrapText="1"/>
      <protection locked="0"/>
    </xf>
    <xf numFmtId="4" fontId="3" fillId="33" borderId="29" xfId="0" applyNumberFormat="1" applyFont="1" applyFill="1" applyBorder="1" applyAlignment="1" applyProtection="1">
      <alignment vertical="center"/>
      <protection locked="0"/>
    </xf>
    <xf numFmtId="4" fontId="4" fillId="33" borderId="28" xfId="0" applyNumberFormat="1" applyFont="1" applyFill="1" applyBorder="1" applyAlignment="1" applyProtection="1">
      <alignment vertical="center" wrapText="1"/>
      <protection locked="0"/>
    </xf>
    <xf numFmtId="4" fontId="4" fillId="33" borderId="24" xfId="0" applyNumberFormat="1" applyFont="1" applyFill="1" applyBorder="1" applyAlignment="1" applyProtection="1">
      <alignment horizontal="right" vertical="center"/>
      <protection locked="0"/>
    </xf>
    <xf numFmtId="4" fontId="2" fillId="33" borderId="32" xfId="0" applyNumberFormat="1" applyFont="1" applyFill="1" applyBorder="1" applyAlignment="1" applyProtection="1">
      <alignment horizontal="right" vertical="center"/>
      <protection locked="0"/>
    </xf>
    <xf numFmtId="4" fontId="2" fillId="33" borderId="0" xfId="0" applyNumberFormat="1" applyFont="1" applyFill="1" applyBorder="1" applyAlignment="1" applyProtection="1">
      <alignment horizontal="right" vertical="center"/>
      <protection locked="0"/>
    </xf>
    <xf numFmtId="4" fontId="4" fillId="33" borderId="35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11" fillId="33" borderId="25" xfId="0" applyNumberFormat="1" applyFont="1" applyFill="1" applyBorder="1" applyAlignment="1" applyProtection="1">
      <alignment vertical="center"/>
      <protection locked="0"/>
    </xf>
    <xf numFmtId="1" fontId="11" fillId="0" borderId="25" xfId="0" applyNumberFormat="1" applyFont="1" applyFill="1" applyBorder="1" applyAlignment="1" applyProtection="1">
      <alignment horizontal="right" vertical="center"/>
      <protection locked="0"/>
    </xf>
    <xf numFmtId="1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Fill="1" applyBorder="1" applyAlignment="1" applyProtection="1">
      <alignment vertical="center"/>
      <protection locked="0"/>
    </xf>
    <xf numFmtId="4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26" xfId="0" applyNumberFormat="1" applyFont="1" applyFill="1" applyBorder="1" applyAlignment="1" applyProtection="1">
      <alignment horizontal="right" vertical="center"/>
      <protection locked="0"/>
    </xf>
    <xf numFmtId="1" fontId="11" fillId="0" borderId="26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26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26" xfId="0" applyNumberFormat="1" applyFont="1" applyFill="1" applyBorder="1" applyAlignment="1" applyProtection="1">
      <alignment vertical="center"/>
      <protection locked="0"/>
    </xf>
    <xf numFmtId="4" fontId="11" fillId="33" borderId="26" xfId="0" applyNumberFormat="1" applyFont="1" applyFill="1" applyBorder="1" applyAlignment="1" applyProtection="1">
      <alignment vertical="center"/>
      <protection locked="0"/>
    </xf>
    <xf numFmtId="4" fontId="0" fillId="0" borderId="26" xfId="0" applyNumberFormat="1" applyFont="1" applyFill="1" applyBorder="1" applyAlignment="1" applyProtection="1">
      <alignment vertical="center"/>
      <protection locked="0"/>
    </xf>
    <xf numFmtId="4" fontId="3" fillId="35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49" fontId="4" fillId="34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29" xfId="0" applyNumberFormat="1" applyFont="1" applyFill="1" applyBorder="1" applyAlignment="1" applyProtection="1">
      <alignment vertical="center"/>
      <protection locked="0"/>
    </xf>
    <xf numFmtId="4" fontId="4" fillId="0" borderId="35" xfId="0" applyNumberFormat="1" applyFont="1" applyFill="1" applyBorder="1" applyAlignment="1" applyProtection="1">
      <alignment horizontal="center" vertical="center"/>
      <protection locked="0"/>
    </xf>
    <xf numFmtId="4" fontId="2" fillId="0" borderId="33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31" xfId="0" applyNumberFormat="1" applyFont="1" applyFill="1" applyBorder="1" applyAlignment="1" applyProtection="1">
      <alignment horizontal="right" vertical="center"/>
      <protection locked="0"/>
    </xf>
    <xf numFmtId="1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4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4" fontId="4" fillId="0" borderId="31" xfId="0" applyNumberFormat="1" applyFont="1" applyFill="1" applyBorder="1" applyAlignment="1" applyProtection="1">
      <alignment vertical="center"/>
      <protection locked="0"/>
    </xf>
    <xf numFmtId="4" fontId="3" fillId="0" borderId="31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4" fontId="9" fillId="33" borderId="10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/>
    </xf>
    <xf numFmtId="4" fontId="3" fillId="33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4" fontId="2" fillId="33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25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4" fontId="0" fillId="33" borderId="25" xfId="0" applyNumberFormat="1" applyFont="1" applyFill="1" applyBorder="1" applyAlignment="1" applyProtection="1">
      <alignment vertical="center"/>
      <protection locked="0"/>
    </xf>
    <xf numFmtId="4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1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Alignment="1">
      <alignment wrapText="1"/>
    </xf>
    <xf numFmtId="4" fontId="3" fillId="33" borderId="10" xfId="0" applyNumberFormat="1" applyFont="1" applyFill="1" applyBorder="1" applyAlignment="1" applyProtection="1">
      <alignment vertical="center" wrapText="1"/>
      <protection locked="0"/>
    </xf>
    <xf numFmtId="0" fontId="9" fillId="33" borderId="19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4" fontId="9" fillId="33" borderId="18" xfId="0" applyNumberFormat="1" applyFont="1" applyFill="1" applyBorder="1" applyAlignment="1">
      <alignment horizontal="right"/>
    </xf>
    <xf numFmtId="4" fontId="9" fillId="33" borderId="16" xfId="0" applyNumberFormat="1" applyFont="1" applyFill="1" applyBorder="1" applyAlignment="1">
      <alignment horizontal="right"/>
    </xf>
    <xf numFmtId="4" fontId="9" fillId="33" borderId="18" xfId="0" applyNumberFormat="1" applyFont="1" applyFill="1" applyBorder="1" applyAlignment="1">
      <alignment/>
    </xf>
    <xf numFmtId="4" fontId="12" fillId="33" borderId="30" xfId="0" applyNumberFormat="1" applyFont="1" applyFill="1" applyBorder="1" applyAlignment="1">
      <alignment horizontal="center" vertical="center" wrapText="1"/>
    </xf>
    <xf numFmtId="4" fontId="12" fillId="33" borderId="36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10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/>
    </xf>
    <xf numFmtId="4" fontId="12" fillId="33" borderId="17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4" fontId="10" fillId="33" borderId="17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10" fillId="33" borderId="17" xfId="0" applyNumberFormat="1" applyFont="1" applyFill="1" applyBorder="1" applyAlignment="1">
      <alignment horizontal="right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/>
    </xf>
    <xf numFmtId="0" fontId="10" fillId="33" borderId="0" xfId="0" applyFont="1" applyFill="1" applyAlignment="1">
      <alignment vertical="center"/>
    </xf>
    <xf numFmtId="4" fontId="3" fillId="0" borderId="27" xfId="0" applyNumberFormat="1" applyFont="1" applyFill="1" applyBorder="1" applyAlignment="1" applyProtection="1">
      <alignment vertical="center"/>
      <protection locked="0"/>
    </xf>
    <xf numFmtId="4" fontId="4" fillId="33" borderId="16" xfId="0" applyNumberFormat="1" applyFont="1" applyFill="1" applyBorder="1" applyAlignment="1" applyProtection="1">
      <alignment vertical="center"/>
      <protection locked="0"/>
    </xf>
    <xf numFmtId="4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4" fontId="2" fillId="33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5" xfId="0" applyNumberFormat="1" applyFont="1" applyFill="1" applyBorder="1" applyAlignment="1" applyProtection="1">
      <alignment horizontal="center" vertical="center"/>
      <protection locked="0"/>
    </xf>
    <xf numFmtId="4" fontId="2" fillId="33" borderId="25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33" borderId="29" xfId="0" applyNumberFormat="1" applyFont="1" applyFill="1" applyBorder="1" applyAlignment="1" applyProtection="1">
      <alignment horizontal="center" vertical="center"/>
      <protection locked="0"/>
    </xf>
    <xf numFmtId="49" fontId="3" fillId="34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left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33" borderId="11" xfId="0" applyNumberFormat="1" applyFont="1" applyFill="1" applyBorder="1" applyAlignment="1" applyProtection="1">
      <alignment horizontal="center" vertical="center"/>
      <protection locked="0"/>
    </xf>
    <xf numFmtId="4" fontId="4" fillId="33" borderId="11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 wrapText="1"/>
    </xf>
    <xf numFmtId="0" fontId="12" fillId="33" borderId="0" xfId="0" applyFont="1" applyFill="1" applyAlignment="1">
      <alignment horizontal="center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wrapText="1"/>
    </xf>
    <xf numFmtId="4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33" borderId="0" xfId="0" applyFont="1" applyFill="1" applyAlignment="1">
      <alignment horizontal="left" wrapText="1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4" fillId="0" borderId="17" xfId="0" applyNumberFormat="1" applyFont="1" applyFill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371475</xdr:colOff>
      <xdr:row>6</xdr:row>
      <xdr:rowOff>133350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0" y="161925"/>
          <a:ext cx="22002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BOSNA I HERCEGOVINA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Federacija Bosne i Hercegovine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ZENIČKO-DOBOJSKI KANTON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Općina Maglaj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OPĆINSKI NAČELNIK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5</xdr:col>
      <xdr:colOff>152400</xdr:colOff>
      <xdr:row>1</xdr:row>
      <xdr:rowOff>9525</xdr:rowOff>
    </xdr:from>
    <xdr:to>
      <xdr:col>8</xdr:col>
      <xdr:colOff>581025</xdr:colOff>
      <xdr:row>6</xdr:row>
      <xdr:rowOff>57150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3200400" y="171450"/>
          <a:ext cx="22574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BOSNIA AND HERZEGOVINA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Federation of  Bosnia and Herzegovina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ZENICA-DOBOJ CANTON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Maglaj Municipality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MAYOR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967</xdr:row>
      <xdr:rowOff>0</xdr:rowOff>
    </xdr:from>
    <xdr:ext cx="95250" cy="657225"/>
    <xdr:sp fLocksText="0">
      <xdr:nvSpPr>
        <xdr:cNvPr id="1" name="Text 8"/>
        <xdr:cNvSpPr txBox="1">
          <a:spLocks noChangeArrowheads="1"/>
        </xdr:cNvSpPr>
      </xdr:nvSpPr>
      <xdr:spPr>
        <a:xfrm>
          <a:off x="5076825" y="247449975"/>
          <a:ext cx="95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967</xdr:row>
      <xdr:rowOff>0</xdr:rowOff>
    </xdr:from>
    <xdr:ext cx="104775" cy="657225"/>
    <xdr:sp fLocksText="0">
      <xdr:nvSpPr>
        <xdr:cNvPr id="2" name="Text 10"/>
        <xdr:cNvSpPr txBox="1">
          <a:spLocks noChangeArrowheads="1"/>
        </xdr:cNvSpPr>
      </xdr:nvSpPr>
      <xdr:spPr>
        <a:xfrm>
          <a:off x="12477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967</xdr:row>
      <xdr:rowOff>0</xdr:rowOff>
    </xdr:from>
    <xdr:to>
      <xdr:col>2</xdr:col>
      <xdr:colOff>0</xdr:colOff>
      <xdr:row>967</xdr:row>
      <xdr:rowOff>0</xdr:rowOff>
    </xdr:to>
    <xdr:sp fLocksText="0">
      <xdr:nvSpPr>
        <xdr:cNvPr id="5" name="Text 13"/>
        <xdr:cNvSpPr txBox="1">
          <a:spLocks noChangeArrowheads="1"/>
        </xdr:cNvSpPr>
      </xdr:nvSpPr>
      <xdr:spPr>
        <a:xfrm>
          <a:off x="1247775" y="24744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967</xdr:row>
      <xdr:rowOff>0</xdr:rowOff>
    </xdr:from>
    <xdr:ext cx="95250" cy="657225"/>
    <xdr:sp fLocksText="0">
      <xdr:nvSpPr>
        <xdr:cNvPr id="6" name="Text 14"/>
        <xdr:cNvSpPr txBox="1">
          <a:spLocks noChangeArrowheads="1"/>
        </xdr:cNvSpPr>
      </xdr:nvSpPr>
      <xdr:spPr>
        <a:xfrm>
          <a:off x="5076825" y="247449975"/>
          <a:ext cx="95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304800</xdr:colOff>
      <xdr:row>967</xdr:row>
      <xdr:rowOff>180975</xdr:rowOff>
    </xdr:from>
    <xdr:ext cx="114300" cy="590550"/>
    <xdr:sp fLocksText="0">
      <xdr:nvSpPr>
        <xdr:cNvPr id="7" name="Text 15"/>
        <xdr:cNvSpPr txBox="1">
          <a:spLocks noChangeArrowheads="1"/>
        </xdr:cNvSpPr>
      </xdr:nvSpPr>
      <xdr:spPr>
        <a:xfrm>
          <a:off x="7486650" y="24763095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516</xdr:row>
      <xdr:rowOff>0</xdr:rowOff>
    </xdr:from>
    <xdr:ext cx="104775" cy="466725"/>
    <xdr:sp fLocksText="0">
      <xdr:nvSpPr>
        <xdr:cNvPr id="8" name="Text 17"/>
        <xdr:cNvSpPr txBox="1">
          <a:spLocks noChangeArrowheads="1"/>
        </xdr:cNvSpPr>
      </xdr:nvSpPr>
      <xdr:spPr>
        <a:xfrm>
          <a:off x="1866900" y="134712075"/>
          <a:ext cx="1047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621</xdr:row>
      <xdr:rowOff>0</xdr:rowOff>
    </xdr:from>
    <xdr:ext cx="104775" cy="457200"/>
    <xdr:sp fLocksText="0">
      <xdr:nvSpPr>
        <xdr:cNvPr id="9" name="Text 17"/>
        <xdr:cNvSpPr txBox="1">
          <a:spLocks noChangeArrowheads="1"/>
        </xdr:cNvSpPr>
      </xdr:nvSpPr>
      <xdr:spPr>
        <a:xfrm>
          <a:off x="1866900" y="152771475"/>
          <a:ext cx="1047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702</xdr:row>
      <xdr:rowOff>0</xdr:rowOff>
    </xdr:from>
    <xdr:ext cx="104775" cy="228600"/>
    <xdr:sp fLocksText="0">
      <xdr:nvSpPr>
        <xdr:cNvPr id="10" name="Text 17"/>
        <xdr:cNvSpPr txBox="1">
          <a:spLocks noChangeArrowheads="1"/>
        </xdr:cNvSpPr>
      </xdr:nvSpPr>
      <xdr:spPr>
        <a:xfrm>
          <a:off x="1866900" y="1717452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707</xdr:row>
      <xdr:rowOff>0</xdr:rowOff>
    </xdr:from>
    <xdr:ext cx="104775" cy="323850"/>
    <xdr:sp fLocksText="0">
      <xdr:nvSpPr>
        <xdr:cNvPr id="11" name="Text 17"/>
        <xdr:cNvSpPr txBox="1">
          <a:spLocks noChangeArrowheads="1"/>
        </xdr:cNvSpPr>
      </xdr:nvSpPr>
      <xdr:spPr>
        <a:xfrm>
          <a:off x="1866900" y="1735074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753</xdr:row>
      <xdr:rowOff>0</xdr:rowOff>
    </xdr:from>
    <xdr:ext cx="104775" cy="409575"/>
    <xdr:sp fLocksText="0">
      <xdr:nvSpPr>
        <xdr:cNvPr id="12" name="Text 17"/>
        <xdr:cNvSpPr txBox="1">
          <a:spLocks noChangeArrowheads="1"/>
        </xdr:cNvSpPr>
      </xdr:nvSpPr>
      <xdr:spPr>
        <a:xfrm>
          <a:off x="1866900" y="1887569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789</xdr:row>
      <xdr:rowOff>0</xdr:rowOff>
    </xdr:from>
    <xdr:ext cx="104775" cy="228600"/>
    <xdr:sp fLocksText="0">
      <xdr:nvSpPr>
        <xdr:cNvPr id="13" name="Text 17"/>
        <xdr:cNvSpPr txBox="1">
          <a:spLocks noChangeArrowheads="1"/>
        </xdr:cNvSpPr>
      </xdr:nvSpPr>
      <xdr:spPr>
        <a:xfrm>
          <a:off x="1866900" y="203425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777</xdr:row>
      <xdr:rowOff>0</xdr:rowOff>
    </xdr:from>
    <xdr:ext cx="104775" cy="228600"/>
    <xdr:sp fLocksText="0">
      <xdr:nvSpPr>
        <xdr:cNvPr id="14" name="Text 17"/>
        <xdr:cNvSpPr txBox="1">
          <a:spLocks noChangeArrowheads="1"/>
        </xdr:cNvSpPr>
      </xdr:nvSpPr>
      <xdr:spPr>
        <a:xfrm>
          <a:off x="1866900" y="19877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815</xdr:row>
      <xdr:rowOff>0</xdr:rowOff>
    </xdr:from>
    <xdr:ext cx="104775" cy="314325"/>
    <xdr:sp fLocksText="0">
      <xdr:nvSpPr>
        <xdr:cNvPr id="15" name="Text 17"/>
        <xdr:cNvSpPr txBox="1">
          <a:spLocks noChangeArrowheads="1"/>
        </xdr:cNvSpPr>
      </xdr:nvSpPr>
      <xdr:spPr>
        <a:xfrm>
          <a:off x="1866900" y="2113121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801</xdr:row>
      <xdr:rowOff>0</xdr:rowOff>
    </xdr:from>
    <xdr:ext cx="104775" cy="323850"/>
    <xdr:sp fLocksText="0">
      <xdr:nvSpPr>
        <xdr:cNvPr id="16" name="Text 17"/>
        <xdr:cNvSpPr txBox="1">
          <a:spLocks noChangeArrowheads="1"/>
        </xdr:cNvSpPr>
      </xdr:nvSpPr>
      <xdr:spPr>
        <a:xfrm>
          <a:off x="1866900" y="2067782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723</xdr:row>
      <xdr:rowOff>0</xdr:rowOff>
    </xdr:from>
    <xdr:ext cx="104775" cy="323850"/>
    <xdr:sp fLocksText="0">
      <xdr:nvSpPr>
        <xdr:cNvPr id="17" name="Text 17"/>
        <xdr:cNvSpPr txBox="1">
          <a:spLocks noChangeArrowheads="1"/>
        </xdr:cNvSpPr>
      </xdr:nvSpPr>
      <xdr:spPr>
        <a:xfrm>
          <a:off x="1866900" y="1796700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902</xdr:row>
      <xdr:rowOff>0</xdr:rowOff>
    </xdr:from>
    <xdr:ext cx="104775" cy="295275"/>
    <xdr:sp fLocksText="0">
      <xdr:nvSpPr>
        <xdr:cNvPr id="18" name="Text 17"/>
        <xdr:cNvSpPr txBox="1">
          <a:spLocks noChangeArrowheads="1"/>
        </xdr:cNvSpPr>
      </xdr:nvSpPr>
      <xdr:spPr>
        <a:xfrm>
          <a:off x="1866900" y="2333053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667</xdr:row>
      <xdr:rowOff>0</xdr:rowOff>
    </xdr:from>
    <xdr:ext cx="104775" cy="323850"/>
    <xdr:sp fLocksText="0">
      <xdr:nvSpPr>
        <xdr:cNvPr id="19" name="Text 17"/>
        <xdr:cNvSpPr txBox="1">
          <a:spLocks noChangeArrowheads="1"/>
        </xdr:cNvSpPr>
      </xdr:nvSpPr>
      <xdr:spPr>
        <a:xfrm>
          <a:off x="1866900" y="1620774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751</xdr:row>
      <xdr:rowOff>0</xdr:rowOff>
    </xdr:from>
    <xdr:ext cx="104775" cy="228600"/>
    <xdr:sp fLocksText="0">
      <xdr:nvSpPr>
        <xdr:cNvPr id="20" name="Text 17"/>
        <xdr:cNvSpPr txBox="1">
          <a:spLocks noChangeArrowheads="1"/>
        </xdr:cNvSpPr>
      </xdr:nvSpPr>
      <xdr:spPr>
        <a:xfrm>
          <a:off x="1866900" y="188156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956</xdr:row>
      <xdr:rowOff>0</xdr:rowOff>
    </xdr:from>
    <xdr:ext cx="104775" cy="238125"/>
    <xdr:sp fLocksText="0">
      <xdr:nvSpPr>
        <xdr:cNvPr id="21" name="Text 17"/>
        <xdr:cNvSpPr txBox="1">
          <a:spLocks noChangeArrowheads="1"/>
        </xdr:cNvSpPr>
      </xdr:nvSpPr>
      <xdr:spPr>
        <a:xfrm>
          <a:off x="1866900" y="244983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621</xdr:row>
      <xdr:rowOff>0</xdr:rowOff>
    </xdr:from>
    <xdr:ext cx="104775" cy="457200"/>
    <xdr:sp fLocksText="0">
      <xdr:nvSpPr>
        <xdr:cNvPr id="22" name="Text 17"/>
        <xdr:cNvSpPr txBox="1">
          <a:spLocks noChangeArrowheads="1"/>
        </xdr:cNvSpPr>
      </xdr:nvSpPr>
      <xdr:spPr>
        <a:xfrm>
          <a:off x="1866900" y="152771475"/>
          <a:ext cx="1047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667</xdr:row>
      <xdr:rowOff>0</xdr:rowOff>
    </xdr:from>
    <xdr:ext cx="104775" cy="323850"/>
    <xdr:sp fLocksText="0">
      <xdr:nvSpPr>
        <xdr:cNvPr id="23" name="Text 17"/>
        <xdr:cNvSpPr txBox="1">
          <a:spLocks noChangeArrowheads="1"/>
        </xdr:cNvSpPr>
      </xdr:nvSpPr>
      <xdr:spPr>
        <a:xfrm>
          <a:off x="1866900" y="1620774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667</xdr:row>
      <xdr:rowOff>0</xdr:rowOff>
    </xdr:from>
    <xdr:ext cx="104775" cy="323850"/>
    <xdr:sp fLocksText="0">
      <xdr:nvSpPr>
        <xdr:cNvPr id="24" name="Text 17"/>
        <xdr:cNvSpPr txBox="1">
          <a:spLocks noChangeArrowheads="1"/>
        </xdr:cNvSpPr>
      </xdr:nvSpPr>
      <xdr:spPr>
        <a:xfrm>
          <a:off x="1866900" y="1620774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707</xdr:row>
      <xdr:rowOff>0</xdr:rowOff>
    </xdr:from>
    <xdr:ext cx="104775" cy="323850"/>
    <xdr:sp fLocksText="0">
      <xdr:nvSpPr>
        <xdr:cNvPr id="25" name="Text 17"/>
        <xdr:cNvSpPr txBox="1">
          <a:spLocks noChangeArrowheads="1"/>
        </xdr:cNvSpPr>
      </xdr:nvSpPr>
      <xdr:spPr>
        <a:xfrm>
          <a:off x="1866900" y="1735074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707</xdr:row>
      <xdr:rowOff>0</xdr:rowOff>
    </xdr:from>
    <xdr:ext cx="104775" cy="323850"/>
    <xdr:sp fLocksText="0">
      <xdr:nvSpPr>
        <xdr:cNvPr id="26" name="Text 17"/>
        <xdr:cNvSpPr txBox="1">
          <a:spLocks noChangeArrowheads="1"/>
        </xdr:cNvSpPr>
      </xdr:nvSpPr>
      <xdr:spPr>
        <a:xfrm>
          <a:off x="1866900" y="1735074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707</xdr:row>
      <xdr:rowOff>0</xdr:rowOff>
    </xdr:from>
    <xdr:ext cx="104775" cy="323850"/>
    <xdr:sp fLocksText="0">
      <xdr:nvSpPr>
        <xdr:cNvPr id="27" name="Text 17"/>
        <xdr:cNvSpPr txBox="1">
          <a:spLocks noChangeArrowheads="1"/>
        </xdr:cNvSpPr>
      </xdr:nvSpPr>
      <xdr:spPr>
        <a:xfrm>
          <a:off x="1866900" y="1735074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723</xdr:row>
      <xdr:rowOff>0</xdr:rowOff>
    </xdr:from>
    <xdr:ext cx="104775" cy="323850"/>
    <xdr:sp fLocksText="0">
      <xdr:nvSpPr>
        <xdr:cNvPr id="28" name="Text 17"/>
        <xdr:cNvSpPr txBox="1">
          <a:spLocks noChangeArrowheads="1"/>
        </xdr:cNvSpPr>
      </xdr:nvSpPr>
      <xdr:spPr>
        <a:xfrm>
          <a:off x="1866900" y="1796700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723</xdr:row>
      <xdr:rowOff>0</xdr:rowOff>
    </xdr:from>
    <xdr:ext cx="104775" cy="323850"/>
    <xdr:sp fLocksText="0">
      <xdr:nvSpPr>
        <xdr:cNvPr id="29" name="Text 17"/>
        <xdr:cNvSpPr txBox="1">
          <a:spLocks noChangeArrowheads="1"/>
        </xdr:cNvSpPr>
      </xdr:nvSpPr>
      <xdr:spPr>
        <a:xfrm>
          <a:off x="1866900" y="1796700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723</xdr:row>
      <xdr:rowOff>0</xdr:rowOff>
    </xdr:from>
    <xdr:ext cx="104775" cy="323850"/>
    <xdr:sp fLocksText="0">
      <xdr:nvSpPr>
        <xdr:cNvPr id="30" name="Text 17"/>
        <xdr:cNvSpPr txBox="1">
          <a:spLocks noChangeArrowheads="1"/>
        </xdr:cNvSpPr>
      </xdr:nvSpPr>
      <xdr:spPr>
        <a:xfrm>
          <a:off x="1866900" y="1796700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723</xdr:row>
      <xdr:rowOff>0</xdr:rowOff>
    </xdr:from>
    <xdr:ext cx="104775" cy="323850"/>
    <xdr:sp fLocksText="0">
      <xdr:nvSpPr>
        <xdr:cNvPr id="31" name="Text 17"/>
        <xdr:cNvSpPr txBox="1">
          <a:spLocks noChangeArrowheads="1"/>
        </xdr:cNvSpPr>
      </xdr:nvSpPr>
      <xdr:spPr>
        <a:xfrm>
          <a:off x="1866900" y="1796700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751</xdr:row>
      <xdr:rowOff>0</xdr:rowOff>
    </xdr:from>
    <xdr:ext cx="104775" cy="228600"/>
    <xdr:sp fLocksText="0">
      <xdr:nvSpPr>
        <xdr:cNvPr id="32" name="Text 17"/>
        <xdr:cNvSpPr txBox="1">
          <a:spLocks noChangeArrowheads="1"/>
        </xdr:cNvSpPr>
      </xdr:nvSpPr>
      <xdr:spPr>
        <a:xfrm>
          <a:off x="1866900" y="188156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751</xdr:row>
      <xdr:rowOff>0</xdr:rowOff>
    </xdr:from>
    <xdr:ext cx="104775" cy="228600"/>
    <xdr:sp fLocksText="0">
      <xdr:nvSpPr>
        <xdr:cNvPr id="33" name="Text 17"/>
        <xdr:cNvSpPr txBox="1">
          <a:spLocks noChangeArrowheads="1"/>
        </xdr:cNvSpPr>
      </xdr:nvSpPr>
      <xdr:spPr>
        <a:xfrm>
          <a:off x="1866900" y="188156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751</xdr:row>
      <xdr:rowOff>0</xdr:rowOff>
    </xdr:from>
    <xdr:ext cx="104775" cy="228600"/>
    <xdr:sp fLocksText="0">
      <xdr:nvSpPr>
        <xdr:cNvPr id="34" name="Text 17"/>
        <xdr:cNvSpPr txBox="1">
          <a:spLocks noChangeArrowheads="1"/>
        </xdr:cNvSpPr>
      </xdr:nvSpPr>
      <xdr:spPr>
        <a:xfrm>
          <a:off x="1866900" y="188156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751</xdr:row>
      <xdr:rowOff>0</xdr:rowOff>
    </xdr:from>
    <xdr:ext cx="104775" cy="228600"/>
    <xdr:sp fLocksText="0">
      <xdr:nvSpPr>
        <xdr:cNvPr id="35" name="Text 17"/>
        <xdr:cNvSpPr txBox="1">
          <a:spLocks noChangeArrowheads="1"/>
        </xdr:cNvSpPr>
      </xdr:nvSpPr>
      <xdr:spPr>
        <a:xfrm>
          <a:off x="1866900" y="188156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751</xdr:row>
      <xdr:rowOff>0</xdr:rowOff>
    </xdr:from>
    <xdr:ext cx="104775" cy="228600"/>
    <xdr:sp fLocksText="0">
      <xdr:nvSpPr>
        <xdr:cNvPr id="36" name="Text 17"/>
        <xdr:cNvSpPr txBox="1">
          <a:spLocks noChangeArrowheads="1"/>
        </xdr:cNvSpPr>
      </xdr:nvSpPr>
      <xdr:spPr>
        <a:xfrm>
          <a:off x="1866900" y="188156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777</xdr:row>
      <xdr:rowOff>0</xdr:rowOff>
    </xdr:from>
    <xdr:ext cx="104775" cy="228600"/>
    <xdr:sp fLocksText="0">
      <xdr:nvSpPr>
        <xdr:cNvPr id="37" name="Text 17"/>
        <xdr:cNvSpPr txBox="1">
          <a:spLocks noChangeArrowheads="1"/>
        </xdr:cNvSpPr>
      </xdr:nvSpPr>
      <xdr:spPr>
        <a:xfrm>
          <a:off x="1866900" y="19877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777</xdr:row>
      <xdr:rowOff>0</xdr:rowOff>
    </xdr:from>
    <xdr:ext cx="104775" cy="228600"/>
    <xdr:sp fLocksText="0">
      <xdr:nvSpPr>
        <xdr:cNvPr id="38" name="Text 17"/>
        <xdr:cNvSpPr txBox="1">
          <a:spLocks noChangeArrowheads="1"/>
        </xdr:cNvSpPr>
      </xdr:nvSpPr>
      <xdr:spPr>
        <a:xfrm>
          <a:off x="1866900" y="19877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777</xdr:row>
      <xdr:rowOff>0</xdr:rowOff>
    </xdr:from>
    <xdr:ext cx="104775" cy="228600"/>
    <xdr:sp fLocksText="0">
      <xdr:nvSpPr>
        <xdr:cNvPr id="39" name="Text 17"/>
        <xdr:cNvSpPr txBox="1">
          <a:spLocks noChangeArrowheads="1"/>
        </xdr:cNvSpPr>
      </xdr:nvSpPr>
      <xdr:spPr>
        <a:xfrm>
          <a:off x="1866900" y="19877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777</xdr:row>
      <xdr:rowOff>0</xdr:rowOff>
    </xdr:from>
    <xdr:ext cx="104775" cy="228600"/>
    <xdr:sp fLocksText="0">
      <xdr:nvSpPr>
        <xdr:cNvPr id="40" name="Text 17"/>
        <xdr:cNvSpPr txBox="1">
          <a:spLocks noChangeArrowheads="1"/>
        </xdr:cNvSpPr>
      </xdr:nvSpPr>
      <xdr:spPr>
        <a:xfrm>
          <a:off x="1866900" y="19877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777</xdr:row>
      <xdr:rowOff>0</xdr:rowOff>
    </xdr:from>
    <xdr:ext cx="104775" cy="228600"/>
    <xdr:sp fLocksText="0">
      <xdr:nvSpPr>
        <xdr:cNvPr id="41" name="Text 17"/>
        <xdr:cNvSpPr txBox="1">
          <a:spLocks noChangeArrowheads="1"/>
        </xdr:cNvSpPr>
      </xdr:nvSpPr>
      <xdr:spPr>
        <a:xfrm>
          <a:off x="1866900" y="19877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777</xdr:row>
      <xdr:rowOff>0</xdr:rowOff>
    </xdr:from>
    <xdr:ext cx="104775" cy="228600"/>
    <xdr:sp fLocksText="0">
      <xdr:nvSpPr>
        <xdr:cNvPr id="42" name="Text 17"/>
        <xdr:cNvSpPr txBox="1">
          <a:spLocks noChangeArrowheads="1"/>
        </xdr:cNvSpPr>
      </xdr:nvSpPr>
      <xdr:spPr>
        <a:xfrm>
          <a:off x="1866900" y="19877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801</xdr:row>
      <xdr:rowOff>0</xdr:rowOff>
    </xdr:from>
    <xdr:ext cx="104775" cy="323850"/>
    <xdr:sp fLocksText="0">
      <xdr:nvSpPr>
        <xdr:cNvPr id="43" name="Text 17"/>
        <xdr:cNvSpPr txBox="1">
          <a:spLocks noChangeArrowheads="1"/>
        </xdr:cNvSpPr>
      </xdr:nvSpPr>
      <xdr:spPr>
        <a:xfrm>
          <a:off x="1866900" y="2067782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801</xdr:row>
      <xdr:rowOff>0</xdr:rowOff>
    </xdr:from>
    <xdr:ext cx="104775" cy="323850"/>
    <xdr:sp fLocksText="0">
      <xdr:nvSpPr>
        <xdr:cNvPr id="44" name="Text 17"/>
        <xdr:cNvSpPr txBox="1">
          <a:spLocks noChangeArrowheads="1"/>
        </xdr:cNvSpPr>
      </xdr:nvSpPr>
      <xdr:spPr>
        <a:xfrm>
          <a:off x="1866900" y="2067782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801</xdr:row>
      <xdr:rowOff>0</xdr:rowOff>
    </xdr:from>
    <xdr:ext cx="104775" cy="323850"/>
    <xdr:sp fLocksText="0">
      <xdr:nvSpPr>
        <xdr:cNvPr id="45" name="Text 17"/>
        <xdr:cNvSpPr txBox="1">
          <a:spLocks noChangeArrowheads="1"/>
        </xdr:cNvSpPr>
      </xdr:nvSpPr>
      <xdr:spPr>
        <a:xfrm>
          <a:off x="1866900" y="2067782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801</xdr:row>
      <xdr:rowOff>0</xdr:rowOff>
    </xdr:from>
    <xdr:ext cx="104775" cy="323850"/>
    <xdr:sp fLocksText="0">
      <xdr:nvSpPr>
        <xdr:cNvPr id="46" name="Text 17"/>
        <xdr:cNvSpPr txBox="1">
          <a:spLocks noChangeArrowheads="1"/>
        </xdr:cNvSpPr>
      </xdr:nvSpPr>
      <xdr:spPr>
        <a:xfrm>
          <a:off x="1866900" y="2067782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801</xdr:row>
      <xdr:rowOff>0</xdr:rowOff>
    </xdr:from>
    <xdr:ext cx="104775" cy="323850"/>
    <xdr:sp fLocksText="0">
      <xdr:nvSpPr>
        <xdr:cNvPr id="47" name="Text 17"/>
        <xdr:cNvSpPr txBox="1">
          <a:spLocks noChangeArrowheads="1"/>
        </xdr:cNvSpPr>
      </xdr:nvSpPr>
      <xdr:spPr>
        <a:xfrm>
          <a:off x="1866900" y="2067782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801</xdr:row>
      <xdr:rowOff>0</xdr:rowOff>
    </xdr:from>
    <xdr:ext cx="104775" cy="323850"/>
    <xdr:sp fLocksText="0">
      <xdr:nvSpPr>
        <xdr:cNvPr id="48" name="Text 17"/>
        <xdr:cNvSpPr txBox="1">
          <a:spLocks noChangeArrowheads="1"/>
        </xdr:cNvSpPr>
      </xdr:nvSpPr>
      <xdr:spPr>
        <a:xfrm>
          <a:off x="1866900" y="2067782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801</xdr:row>
      <xdr:rowOff>0</xdr:rowOff>
    </xdr:from>
    <xdr:ext cx="104775" cy="323850"/>
    <xdr:sp fLocksText="0">
      <xdr:nvSpPr>
        <xdr:cNvPr id="49" name="Text 17"/>
        <xdr:cNvSpPr txBox="1">
          <a:spLocks noChangeArrowheads="1"/>
        </xdr:cNvSpPr>
      </xdr:nvSpPr>
      <xdr:spPr>
        <a:xfrm>
          <a:off x="1866900" y="2067782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815</xdr:row>
      <xdr:rowOff>0</xdr:rowOff>
    </xdr:from>
    <xdr:ext cx="104775" cy="314325"/>
    <xdr:sp fLocksText="0">
      <xdr:nvSpPr>
        <xdr:cNvPr id="50" name="Text 17"/>
        <xdr:cNvSpPr txBox="1">
          <a:spLocks noChangeArrowheads="1"/>
        </xdr:cNvSpPr>
      </xdr:nvSpPr>
      <xdr:spPr>
        <a:xfrm>
          <a:off x="1866900" y="2113121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815</xdr:row>
      <xdr:rowOff>0</xdr:rowOff>
    </xdr:from>
    <xdr:ext cx="104775" cy="314325"/>
    <xdr:sp fLocksText="0">
      <xdr:nvSpPr>
        <xdr:cNvPr id="51" name="Text 17"/>
        <xdr:cNvSpPr txBox="1">
          <a:spLocks noChangeArrowheads="1"/>
        </xdr:cNvSpPr>
      </xdr:nvSpPr>
      <xdr:spPr>
        <a:xfrm>
          <a:off x="1866900" y="2113121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815</xdr:row>
      <xdr:rowOff>0</xdr:rowOff>
    </xdr:from>
    <xdr:ext cx="104775" cy="314325"/>
    <xdr:sp fLocksText="0">
      <xdr:nvSpPr>
        <xdr:cNvPr id="52" name="Text 17"/>
        <xdr:cNvSpPr txBox="1">
          <a:spLocks noChangeArrowheads="1"/>
        </xdr:cNvSpPr>
      </xdr:nvSpPr>
      <xdr:spPr>
        <a:xfrm>
          <a:off x="1866900" y="2113121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815</xdr:row>
      <xdr:rowOff>0</xdr:rowOff>
    </xdr:from>
    <xdr:ext cx="104775" cy="314325"/>
    <xdr:sp fLocksText="0">
      <xdr:nvSpPr>
        <xdr:cNvPr id="53" name="Text 17"/>
        <xdr:cNvSpPr txBox="1">
          <a:spLocks noChangeArrowheads="1"/>
        </xdr:cNvSpPr>
      </xdr:nvSpPr>
      <xdr:spPr>
        <a:xfrm>
          <a:off x="1866900" y="2113121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815</xdr:row>
      <xdr:rowOff>0</xdr:rowOff>
    </xdr:from>
    <xdr:ext cx="104775" cy="314325"/>
    <xdr:sp fLocksText="0">
      <xdr:nvSpPr>
        <xdr:cNvPr id="54" name="Text 17"/>
        <xdr:cNvSpPr txBox="1">
          <a:spLocks noChangeArrowheads="1"/>
        </xdr:cNvSpPr>
      </xdr:nvSpPr>
      <xdr:spPr>
        <a:xfrm>
          <a:off x="1866900" y="2113121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815</xdr:row>
      <xdr:rowOff>0</xdr:rowOff>
    </xdr:from>
    <xdr:ext cx="104775" cy="314325"/>
    <xdr:sp fLocksText="0">
      <xdr:nvSpPr>
        <xdr:cNvPr id="55" name="Text 17"/>
        <xdr:cNvSpPr txBox="1">
          <a:spLocks noChangeArrowheads="1"/>
        </xdr:cNvSpPr>
      </xdr:nvSpPr>
      <xdr:spPr>
        <a:xfrm>
          <a:off x="1866900" y="2113121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815</xdr:row>
      <xdr:rowOff>0</xdr:rowOff>
    </xdr:from>
    <xdr:ext cx="104775" cy="314325"/>
    <xdr:sp fLocksText="0">
      <xdr:nvSpPr>
        <xdr:cNvPr id="56" name="Text 17"/>
        <xdr:cNvSpPr txBox="1">
          <a:spLocks noChangeArrowheads="1"/>
        </xdr:cNvSpPr>
      </xdr:nvSpPr>
      <xdr:spPr>
        <a:xfrm>
          <a:off x="1866900" y="2113121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815</xdr:row>
      <xdr:rowOff>0</xdr:rowOff>
    </xdr:from>
    <xdr:ext cx="104775" cy="314325"/>
    <xdr:sp fLocksText="0">
      <xdr:nvSpPr>
        <xdr:cNvPr id="57" name="Text 17"/>
        <xdr:cNvSpPr txBox="1">
          <a:spLocks noChangeArrowheads="1"/>
        </xdr:cNvSpPr>
      </xdr:nvSpPr>
      <xdr:spPr>
        <a:xfrm>
          <a:off x="1866900" y="2113121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902</xdr:row>
      <xdr:rowOff>0</xdr:rowOff>
    </xdr:from>
    <xdr:ext cx="104775" cy="295275"/>
    <xdr:sp fLocksText="0">
      <xdr:nvSpPr>
        <xdr:cNvPr id="58" name="Text 17"/>
        <xdr:cNvSpPr txBox="1">
          <a:spLocks noChangeArrowheads="1"/>
        </xdr:cNvSpPr>
      </xdr:nvSpPr>
      <xdr:spPr>
        <a:xfrm>
          <a:off x="1866900" y="2333053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902</xdr:row>
      <xdr:rowOff>0</xdr:rowOff>
    </xdr:from>
    <xdr:ext cx="104775" cy="295275"/>
    <xdr:sp fLocksText="0">
      <xdr:nvSpPr>
        <xdr:cNvPr id="59" name="Text 17"/>
        <xdr:cNvSpPr txBox="1">
          <a:spLocks noChangeArrowheads="1"/>
        </xdr:cNvSpPr>
      </xdr:nvSpPr>
      <xdr:spPr>
        <a:xfrm>
          <a:off x="1866900" y="2333053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902</xdr:row>
      <xdr:rowOff>0</xdr:rowOff>
    </xdr:from>
    <xdr:ext cx="104775" cy="295275"/>
    <xdr:sp fLocksText="0">
      <xdr:nvSpPr>
        <xdr:cNvPr id="60" name="Text 17"/>
        <xdr:cNvSpPr txBox="1">
          <a:spLocks noChangeArrowheads="1"/>
        </xdr:cNvSpPr>
      </xdr:nvSpPr>
      <xdr:spPr>
        <a:xfrm>
          <a:off x="1866900" y="2333053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902</xdr:row>
      <xdr:rowOff>0</xdr:rowOff>
    </xdr:from>
    <xdr:ext cx="104775" cy="295275"/>
    <xdr:sp fLocksText="0">
      <xdr:nvSpPr>
        <xdr:cNvPr id="61" name="Text 17"/>
        <xdr:cNvSpPr txBox="1">
          <a:spLocks noChangeArrowheads="1"/>
        </xdr:cNvSpPr>
      </xdr:nvSpPr>
      <xdr:spPr>
        <a:xfrm>
          <a:off x="1866900" y="2333053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902</xdr:row>
      <xdr:rowOff>0</xdr:rowOff>
    </xdr:from>
    <xdr:ext cx="104775" cy="295275"/>
    <xdr:sp fLocksText="0">
      <xdr:nvSpPr>
        <xdr:cNvPr id="62" name="Text 17"/>
        <xdr:cNvSpPr txBox="1">
          <a:spLocks noChangeArrowheads="1"/>
        </xdr:cNvSpPr>
      </xdr:nvSpPr>
      <xdr:spPr>
        <a:xfrm>
          <a:off x="1866900" y="2333053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902</xdr:row>
      <xdr:rowOff>0</xdr:rowOff>
    </xdr:from>
    <xdr:ext cx="104775" cy="295275"/>
    <xdr:sp fLocksText="0">
      <xdr:nvSpPr>
        <xdr:cNvPr id="63" name="Text 17"/>
        <xdr:cNvSpPr txBox="1">
          <a:spLocks noChangeArrowheads="1"/>
        </xdr:cNvSpPr>
      </xdr:nvSpPr>
      <xdr:spPr>
        <a:xfrm>
          <a:off x="1866900" y="2333053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902</xdr:row>
      <xdr:rowOff>0</xdr:rowOff>
    </xdr:from>
    <xdr:ext cx="104775" cy="295275"/>
    <xdr:sp fLocksText="0">
      <xdr:nvSpPr>
        <xdr:cNvPr id="64" name="Text 17"/>
        <xdr:cNvSpPr txBox="1">
          <a:spLocks noChangeArrowheads="1"/>
        </xdr:cNvSpPr>
      </xdr:nvSpPr>
      <xdr:spPr>
        <a:xfrm>
          <a:off x="1866900" y="2333053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902</xdr:row>
      <xdr:rowOff>0</xdr:rowOff>
    </xdr:from>
    <xdr:ext cx="104775" cy="295275"/>
    <xdr:sp fLocksText="0">
      <xdr:nvSpPr>
        <xdr:cNvPr id="65" name="Text 17"/>
        <xdr:cNvSpPr txBox="1">
          <a:spLocks noChangeArrowheads="1"/>
        </xdr:cNvSpPr>
      </xdr:nvSpPr>
      <xdr:spPr>
        <a:xfrm>
          <a:off x="1866900" y="2333053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902</xdr:row>
      <xdr:rowOff>0</xdr:rowOff>
    </xdr:from>
    <xdr:ext cx="104775" cy="295275"/>
    <xdr:sp fLocksText="0">
      <xdr:nvSpPr>
        <xdr:cNvPr id="66" name="Text 17"/>
        <xdr:cNvSpPr txBox="1">
          <a:spLocks noChangeArrowheads="1"/>
        </xdr:cNvSpPr>
      </xdr:nvSpPr>
      <xdr:spPr>
        <a:xfrm>
          <a:off x="1866900" y="2333053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956</xdr:row>
      <xdr:rowOff>0</xdr:rowOff>
    </xdr:from>
    <xdr:ext cx="104775" cy="238125"/>
    <xdr:sp fLocksText="0">
      <xdr:nvSpPr>
        <xdr:cNvPr id="67" name="Text 17"/>
        <xdr:cNvSpPr txBox="1">
          <a:spLocks noChangeArrowheads="1"/>
        </xdr:cNvSpPr>
      </xdr:nvSpPr>
      <xdr:spPr>
        <a:xfrm>
          <a:off x="1866900" y="244983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956</xdr:row>
      <xdr:rowOff>0</xdr:rowOff>
    </xdr:from>
    <xdr:ext cx="104775" cy="238125"/>
    <xdr:sp fLocksText="0">
      <xdr:nvSpPr>
        <xdr:cNvPr id="68" name="Text 17"/>
        <xdr:cNvSpPr txBox="1">
          <a:spLocks noChangeArrowheads="1"/>
        </xdr:cNvSpPr>
      </xdr:nvSpPr>
      <xdr:spPr>
        <a:xfrm>
          <a:off x="1866900" y="244983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956</xdr:row>
      <xdr:rowOff>0</xdr:rowOff>
    </xdr:from>
    <xdr:ext cx="104775" cy="238125"/>
    <xdr:sp fLocksText="0">
      <xdr:nvSpPr>
        <xdr:cNvPr id="69" name="Text 17"/>
        <xdr:cNvSpPr txBox="1">
          <a:spLocks noChangeArrowheads="1"/>
        </xdr:cNvSpPr>
      </xdr:nvSpPr>
      <xdr:spPr>
        <a:xfrm>
          <a:off x="1866900" y="244983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956</xdr:row>
      <xdr:rowOff>0</xdr:rowOff>
    </xdr:from>
    <xdr:ext cx="104775" cy="238125"/>
    <xdr:sp fLocksText="0">
      <xdr:nvSpPr>
        <xdr:cNvPr id="70" name="Text 17"/>
        <xdr:cNvSpPr txBox="1">
          <a:spLocks noChangeArrowheads="1"/>
        </xdr:cNvSpPr>
      </xdr:nvSpPr>
      <xdr:spPr>
        <a:xfrm>
          <a:off x="1866900" y="244983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956</xdr:row>
      <xdr:rowOff>0</xdr:rowOff>
    </xdr:from>
    <xdr:ext cx="104775" cy="238125"/>
    <xdr:sp fLocksText="0">
      <xdr:nvSpPr>
        <xdr:cNvPr id="71" name="Text 17"/>
        <xdr:cNvSpPr txBox="1">
          <a:spLocks noChangeArrowheads="1"/>
        </xdr:cNvSpPr>
      </xdr:nvSpPr>
      <xdr:spPr>
        <a:xfrm>
          <a:off x="1866900" y="244983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956</xdr:row>
      <xdr:rowOff>0</xdr:rowOff>
    </xdr:from>
    <xdr:ext cx="104775" cy="238125"/>
    <xdr:sp fLocksText="0">
      <xdr:nvSpPr>
        <xdr:cNvPr id="72" name="Text 17"/>
        <xdr:cNvSpPr txBox="1">
          <a:spLocks noChangeArrowheads="1"/>
        </xdr:cNvSpPr>
      </xdr:nvSpPr>
      <xdr:spPr>
        <a:xfrm>
          <a:off x="1866900" y="244983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956</xdr:row>
      <xdr:rowOff>0</xdr:rowOff>
    </xdr:from>
    <xdr:ext cx="104775" cy="238125"/>
    <xdr:sp fLocksText="0">
      <xdr:nvSpPr>
        <xdr:cNvPr id="73" name="Text 17"/>
        <xdr:cNvSpPr txBox="1">
          <a:spLocks noChangeArrowheads="1"/>
        </xdr:cNvSpPr>
      </xdr:nvSpPr>
      <xdr:spPr>
        <a:xfrm>
          <a:off x="1866900" y="244983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956</xdr:row>
      <xdr:rowOff>0</xdr:rowOff>
    </xdr:from>
    <xdr:ext cx="104775" cy="238125"/>
    <xdr:sp fLocksText="0">
      <xdr:nvSpPr>
        <xdr:cNvPr id="74" name="Text 17"/>
        <xdr:cNvSpPr txBox="1">
          <a:spLocks noChangeArrowheads="1"/>
        </xdr:cNvSpPr>
      </xdr:nvSpPr>
      <xdr:spPr>
        <a:xfrm>
          <a:off x="1866900" y="244983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956</xdr:row>
      <xdr:rowOff>0</xdr:rowOff>
    </xdr:from>
    <xdr:ext cx="104775" cy="238125"/>
    <xdr:sp fLocksText="0">
      <xdr:nvSpPr>
        <xdr:cNvPr id="75" name="Text 17"/>
        <xdr:cNvSpPr txBox="1">
          <a:spLocks noChangeArrowheads="1"/>
        </xdr:cNvSpPr>
      </xdr:nvSpPr>
      <xdr:spPr>
        <a:xfrm>
          <a:off x="1866900" y="244983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956</xdr:row>
      <xdr:rowOff>0</xdr:rowOff>
    </xdr:from>
    <xdr:ext cx="104775" cy="238125"/>
    <xdr:sp fLocksText="0">
      <xdr:nvSpPr>
        <xdr:cNvPr id="76" name="Text 17"/>
        <xdr:cNvSpPr txBox="1">
          <a:spLocks noChangeArrowheads="1"/>
        </xdr:cNvSpPr>
      </xdr:nvSpPr>
      <xdr:spPr>
        <a:xfrm>
          <a:off x="1866900" y="244983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867</xdr:row>
      <xdr:rowOff>0</xdr:rowOff>
    </xdr:from>
    <xdr:ext cx="104775" cy="323850"/>
    <xdr:sp fLocksText="0">
      <xdr:nvSpPr>
        <xdr:cNvPr id="77" name="Text 17"/>
        <xdr:cNvSpPr txBox="1">
          <a:spLocks noChangeArrowheads="1"/>
        </xdr:cNvSpPr>
      </xdr:nvSpPr>
      <xdr:spPr>
        <a:xfrm>
          <a:off x="1866900" y="2252472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867</xdr:row>
      <xdr:rowOff>0</xdr:rowOff>
    </xdr:from>
    <xdr:ext cx="104775" cy="323850"/>
    <xdr:sp fLocksText="0">
      <xdr:nvSpPr>
        <xdr:cNvPr id="78" name="Text 17"/>
        <xdr:cNvSpPr txBox="1">
          <a:spLocks noChangeArrowheads="1"/>
        </xdr:cNvSpPr>
      </xdr:nvSpPr>
      <xdr:spPr>
        <a:xfrm>
          <a:off x="1866900" y="2252472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867</xdr:row>
      <xdr:rowOff>0</xdr:rowOff>
    </xdr:from>
    <xdr:ext cx="104775" cy="323850"/>
    <xdr:sp fLocksText="0">
      <xdr:nvSpPr>
        <xdr:cNvPr id="79" name="Text 17"/>
        <xdr:cNvSpPr txBox="1">
          <a:spLocks noChangeArrowheads="1"/>
        </xdr:cNvSpPr>
      </xdr:nvSpPr>
      <xdr:spPr>
        <a:xfrm>
          <a:off x="1866900" y="2252472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867</xdr:row>
      <xdr:rowOff>0</xdr:rowOff>
    </xdr:from>
    <xdr:ext cx="104775" cy="323850"/>
    <xdr:sp fLocksText="0">
      <xdr:nvSpPr>
        <xdr:cNvPr id="80" name="Text 17"/>
        <xdr:cNvSpPr txBox="1">
          <a:spLocks noChangeArrowheads="1"/>
        </xdr:cNvSpPr>
      </xdr:nvSpPr>
      <xdr:spPr>
        <a:xfrm>
          <a:off x="1866900" y="2252472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867</xdr:row>
      <xdr:rowOff>0</xdr:rowOff>
    </xdr:from>
    <xdr:ext cx="104775" cy="323850"/>
    <xdr:sp fLocksText="0">
      <xdr:nvSpPr>
        <xdr:cNvPr id="81" name="Text 17"/>
        <xdr:cNvSpPr txBox="1">
          <a:spLocks noChangeArrowheads="1"/>
        </xdr:cNvSpPr>
      </xdr:nvSpPr>
      <xdr:spPr>
        <a:xfrm>
          <a:off x="1866900" y="2252472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867</xdr:row>
      <xdr:rowOff>0</xdr:rowOff>
    </xdr:from>
    <xdr:ext cx="104775" cy="323850"/>
    <xdr:sp fLocksText="0">
      <xdr:nvSpPr>
        <xdr:cNvPr id="82" name="Text 17"/>
        <xdr:cNvSpPr txBox="1">
          <a:spLocks noChangeArrowheads="1"/>
        </xdr:cNvSpPr>
      </xdr:nvSpPr>
      <xdr:spPr>
        <a:xfrm>
          <a:off x="1866900" y="2252472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867</xdr:row>
      <xdr:rowOff>0</xdr:rowOff>
    </xdr:from>
    <xdr:ext cx="104775" cy="323850"/>
    <xdr:sp fLocksText="0">
      <xdr:nvSpPr>
        <xdr:cNvPr id="83" name="Text 17"/>
        <xdr:cNvSpPr txBox="1">
          <a:spLocks noChangeArrowheads="1"/>
        </xdr:cNvSpPr>
      </xdr:nvSpPr>
      <xdr:spPr>
        <a:xfrm>
          <a:off x="1866900" y="2252472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867</xdr:row>
      <xdr:rowOff>0</xdr:rowOff>
    </xdr:from>
    <xdr:ext cx="104775" cy="323850"/>
    <xdr:sp fLocksText="0">
      <xdr:nvSpPr>
        <xdr:cNvPr id="84" name="Text 17"/>
        <xdr:cNvSpPr txBox="1">
          <a:spLocks noChangeArrowheads="1"/>
        </xdr:cNvSpPr>
      </xdr:nvSpPr>
      <xdr:spPr>
        <a:xfrm>
          <a:off x="1866900" y="2252472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867</xdr:row>
      <xdr:rowOff>0</xdr:rowOff>
    </xdr:from>
    <xdr:ext cx="104775" cy="323850"/>
    <xdr:sp fLocksText="0">
      <xdr:nvSpPr>
        <xdr:cNvPr id="85" name="Text 17"/>
        <xdr:cNvSpPr txBox="1">
          <a:spLocks noChangeArrowheads="1"/>
        </xdr:cNvSpPr>
      </xdr:nvSpPr>
      <xdr:spPr>
        <a:xfrm>
          <a:off x="1866900" y="2252472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955</xdr:row>
      <xdr:rowOff>0</xdr:rowOff>
    </xdr:from>
    <xdr:ext cx="104775" cy="323850"/>
    <xdr:sp fLocksText="0">
      <xdr:nvSpPr>
        <xdr:cNvPr id="86" name="Text 17"/>
        <xdr:cNvSpPr txBox="1">
          <a:spLocks noChangeArrowheads="1"/>
        </xdr:cNvSpPr>
      </xdr:nvSpPr>
      <xdr:spPr>
        <a:xfrm>
          <a:off x="1866900" y="244916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955</xdr:row>
      <xdr:rowOff>0</xdr:rowOff>
    </xdr:from>
    <xdr:ext cx="104775" cy="323850"/>
    <xdr:sp fLocksText="0">
      <xdr:nvSpPr>
        <xdr:cNvPr id="87" name="Text 17"/>
        <xdr:cNvSpPr txBox="1">
          <a:spLocks noChangeArrowheads="1"/>
        </xdr:cNvSpPr>
      </xdr:nvSpPr>
      <xdr:spPr>
        <a:xfrm>
          <a:off x="1866900" y="244916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955</xdr:row>
      <xdr:rowOff>0</xdr:rowOff>
    </xdr:from>
    <xdr:ext cx="104775" cy="323850"/>
    <xdr:sp fLocksText="0">
      <xdr:nvSpPr>
        <xdr:cNvPr id="88" name="Text 17"/>
        <xdr:cNvSpPr txBox="1">
          <a:spLocks noChangeArrowheads="1"/>
        </xdr:cNvSpPr>
      </xdr:nvSpPr>
      <xdr:spPr>
        <a:xfrm>
          <a:off x="1866900" y="244916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955</xdr:row>
      <xdr:rowOff>0</xdr:rowOff>
    </xdr:from>
    <xdr:ext cx="104775" cy="323850"/>
    <xdr:sp fLocksText="0">
      <xdr:nvSpPr>
        <xdr:cNvPr id="89" name="Text 17"/>
        <xdr:cNvSpPr txBox="1">
          <a:spLocks noChangeArrowheads="1"/>
        </xdr:cNvSpPr>
      </xdr:nvSpPr>
      <xdr:spPr>
        <a:xfrm>
          <a:off x="1866900" y="244916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955</xdr:row>
      <xdr:rowOff>0</xdr:rowOff>
    </xdr:from>
    <xdr:ext cx="104775" cy="323850"/>
    <xdr:sp fLocksText="0">
      <xdr:nvSpPr>
        <xdr:cNvPr id="90" name="Text 17"/>
        <xdr:cNvSpPr txBox="1">
          <a:spLocks noChangeArrowheads="1"/>
        </xdr:cNvSpPr>
      </xdr:nvSpPr>
      <xdr:spPr>
        <a:xfrm>
          <a:off x="1866900" y="244916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955</xdr:row>
      <xdr:rowOff>0</xdr:rowOff>
    </xdr:from>
    <xdr:ext cx="104775" cy="323850"/>
    <xdr:sp fLocksText="0">
      <xdr:nvSpPr>
        <xdr:cNvPr id="91" name="Text 17"/>
        <xdr:cNvSpPr txBox="1">
          <a:spLocks noChangeArrowheads="1"/>
        </xdr:cNvSpPr>
      </xdr:nvSpPr>
      <xdr:spPr>
        <a:xfrm>
          <a:off x="1866900" y="244916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955</xdr:row>
      <xdr:rowOff>0</xdr:rowOff>
    </xdr:from>
    <xdr:ext cx="104775" cy="323850"/>
    <xdr:sp fLocksText="0">
      <xdr:nvSpPr>
        <xdr:cNvPr id="92" name="Text 17"/>
        <xdr:cNvSpPr txBox="1">
          <a:spLocks noChangeArrowheads="1"/>
        </xdr:cNvSpPr>
      </xdr:nvSpPr>
      <xdr:spPr>
        <a:xfrm>
          <a:off x="1866900" y="244916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955</xdr:row>
      <xdr:rowOff>0</xdr:rowOff>
    </xdr:from>
    <xdr:ext cx="104775" cy="323850"/>
    <xdr:sp fLocksText="0">
      <xdr:nvSpPr>
        <xdr:cNvPr id="93" name="Text 17"/>
        <xdr:cNvSpPr txBox="1">
          <a:spLocks noChangeArrowheads="1"/>
        </xdr:cNvSpPr>
      </xdr:nvSpPr>
      <xdr:spPr>
        <a:xfrm>
          <a:off x="1866900" y="244916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955</xdr:row>
      <xdr:rowOff>0</xdr:rowOff>
    </xdr:from>
    <xdr:ext cx="104775" cy="323850"/>
    <xdr:sp fLocksText="0">
      <xdr:nvSpPr>
        <xdr:cNvPr id="94" name="Text 17"/>
        <xdr:cNvSpPr txBox="1">
          <a:spLocks noChangeArrowheads="1"/>
        </xdr:cNvSpPr>
      </xdr:nvSpPr>
      <xdr:spPr>
        <a:xfrm>
          <a:off x="1866900" y="244916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955</xdr:row>
      <xdr:rowOff>0</xdr:rowOff>
    </xdr:from>
    <xdr:ext cx="104775" cy="323850"/>
    <xdr:sp fLocksText="0">
      <xdr:nvSpPr>
        <xdr:cNvPr id="95" name="Text 17"/>
        <xdr:cNvSpPr txBox="1">
          <a:spLocks noChangeArrowheads="1"/>
        </xdr:cNvSpPr>
      </xdr:nvSpPr>
      <xdr:spPr>
        <a:xfrm>
          <a:off x="1866900" y="244916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541</xdr:row>
      <xdr:rowOff>0</xdr:rowOff>
    </xdr:from>
    <xdr:ext cx="104775" cy="409575"/>
    <xdr:sp fLocksText="0">
      <xdr:nvSpPr>
        <xdr:cNvPr id="96" name="Text 17"/>
        <xdr:cNvSpPr txBox="1">
          <a:spLocks noChangeArrowheads="1"/>
        </xdr:cNvSpPr>
      </xdr:nvSpPr>
      <xdr:spPr>
        <a:xfrm>
          <a:off x="1866900" y="1377029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541</xdr:row>
      <xdr:rowOff>0</xdr:rowOff>
    </xdr:from>
    <xdr:ext cx="104775" cy="409575"/>
    <xdr:sp fLocksText="0">
      <xdr:nvSpPr>
        <xdr:cNvPr id="97" name="Text 17"/>
        <xdr:cNvSpPr txBox="1">
          <a:spLocks noChangeArrowheads="1"/>
        </xdr:cNvSpPr>
      </xdr:nvSpPr>
      <xdr:spPr>
        <a:xfrm>
          <a:off x="1866900" y="137702925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952</xdr:row>
      <xdr:rowOff>0</xdr:rowOff>
    </xdr:from>
    <xdr:ext cx="104775" cy="228600"/>
    <xdr:sp fLocksText="0">
      <xdr:nvSpPr>
        <xdr:cNvPr id="98" name="Text 17"/>
        <xdr:cNvSpPr txBox="1">
          <a:spLocks noChangeArrowheads="1"/>
        </xdr:cNvSpPr>
      </xdr:nvSpPr>
      <xdr:spPr>
        <a:xfrm>
          <a:off x="1866900" y="243544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952</xdr:row>
      <xdr:rowOff>0</xdr:rowOff>
    </xdr:from>
    <xdr:ext cx="104775" cy="228600"/>
    <xdr:sp fLocksText="0">
      <xdr:nvSpPr>
        <xdr:cNvPr id="99" name="Text 17"/>
        <xdr:cNvSpPr txBox="1">
          <a:spLocks noChangeArrowheads="1"/>
        </xdr:cNvSpPr>
      </xdr:nvSpPr>
      <xdr:spPr>
        <a:xfrm>
          <a:off x="1866900" y="243544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952</xdr:row>
      <xdr:rowOff>0</xdr:rowOff>
    </xdr:from>
    <xdr:ext cx="104775" cy="228600"/>
    <xdr:sp fLocksText="0">
      <xdr:nvSpPr>
        <xdr:cNvPr id="100" name="Text 17"/>
        <xdr:cNvSpPr txBox="1">
          <a:spLocks noChangeArrowheads="1"/>
        </xdr:cNvSpPr>
      </xdr:nvSpPr>
      <xdr:spPr>
        <a:xfrm>
          <a:off x="1866900" y="243544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952</xdr:row>
      <xdr:rowOff>0</xdr:rowOff>
    </xdr:from>
    <xdr:ext cx="104775" cy="228600"/>
    <xdr:sp fLocksText="0">
      <xdr:nvSpPr>
        <xdr:cNvPr id="101" name="Text 17"/>
        <xdr:cNvSpPr txBox="1">
          <a:spLocks noChangeArrowheads="1"/>
        </xdr:cNvSpPr>
      </xdr:nvSpPr>
      <xdr:spPr>
        <a:xfrm>
          <a:off x="1866900" y="243544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952</xdr:row>
      <xdr:rowOff>0</xdr:rowOff>
    </xdr:from>
    <xdr:ext cx="104775" cy="228600"/>
    <xdr:sp fLocksText="0">
      <xdr:nvSpPr>
        <xdr:cNvPr id="102" name="Text 17"/>
        <xdr:cNvSpPr txBox="1">
          <a:spLocks noChangeArrowheads="1"/>
        </xdr:cNvSpPr>
      </xdr:nvSpPr>
      <xdr:spPr>
        <a:xfrm>
          <a:off x="1866900" y="243544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952</xdr:row>
      <xdr:rowOff>0</xdr:rowOff>
    </xdr:from>
    <xdr:ext cx="104775" cy="228600"/>
    <xdr:sp fLocksText="0">
      <xdr:nvSpPr>
        <xdr:cNvPr id="103" name="Text 17"/>
        <xdr:cNvSpPr txBox="1">
          <a:spLocks noChangeArrowheads="1"/>
        </xdr:cNvSpPr>
      </xdr:nvSpPr>
      <xdr:spPr>
        <a:xfrm>
          <a:off x="1866900" y="243544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952</xdr:row>
      <xdr:rowOff>0</xdr:rowOff>
    </xdr:from>
    <xdr:ext cx="104775" cy="228600"/>
    <xdr:sp fLocksText="0">
      <xdr:nvSpPr>
        <xdr:cNvPr id="104" name="Text 17"/>
        <xdr:cNvSpPr txBox="1">
          <a:spLocks noChangeArrowheads="1"/>
        </xdr:cNvSpPr>
      </xdr:nvSpPr>
      <xdr:spPr>
        <a:xfrm>
          <a:off x="1866900" y="243544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952</xdr:row>
      <xdr:rowOff>0</xdr:rowOff>
    </xdr:from>
    <xdr:ext cx="104775" cy="228600"/>
    <xdr:sp fLocksText="0">
      <xdr:nvSpPr>
        <xdr:cNvPr id="105" name="Text 17"/>
        <xdr:cNvSpPr txBox="1">
          <a:spLocks noChangeArrowheads="1"/>
        </xdr:cNvSpPr>
      </xdr:nvSpPr>
      <xdr:spPr>
        <a:xfrm>
          <a:off x="1866900" y="243544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952</xdr:row>
      <xdr:rowOff>0</xdr:rowOff>
    </xdr:from>
    <xdr:ext cx="104775" cy="228600"/>
    <xdr:sp fLocksText="0">
      <xdr:nvSpPr>
        <xdr:cNvPr id="106" name="Text 17"/>
        <xdr:cNvSpPr txBox="1">
          <a:spLocks noChangeArrowheads="1"/>
        </xdr:cNvSpPr>
      </xdr:nvSpPr>
      <xdr:spPr>
        <a:xfrm>
          <a:off x="1866900" y="243544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952</xdr:row>
      <xdr:rowOff>0</xdr:rowOff>
    </xdr:from>
    <xdr:ext cx="104775" cy="228600"/>
    <xdr:sp fLocksText="0">
      <xdr:nvSpPr>
        <xdr:cNvPr id="107" name="Text 17"/>
        <xdr:cNvSpPr txBox="1">
          <a:spLocks noChangeArrowheads="1"/>
        </xdr:cNvSpPr>
      </xdr:nvSpPr>
      <xdr:spPr>
        <a:xfrm>
          <a:off x="1866900" y="243544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108" name="Text 11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109" name="Text 12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919</xdr:row>
      <xdr:rowOff>0</xdr:rowOff>
    </xdr:from>
    <xdr:ext cx="104775" cy="238125"/>
    <xdr:sp fLocksText="0">
      <xdr:nvSpPr>
        <xdr:cNvPr id="110" name="Text 11"/>
        <xdr:cNvSpPr txBox="1">
          <a:spLocks noChangeArrowheads="1"/>
        </xdr:cNvSpPr>
      </xdr:nvSpPr>
      <xdr:spPr>
        <a:xfrm>
          <a:off x="12030075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919</xdr:row>
      <xdr:rowOff>0</xdr:rowOff>
    </xdr:from>
    <xdr:ext cx="104775" cy="238125"/>
    <xdr:sp fLocksText="0">
      <xdr:nvSpPr>
        <xdr:cNvPr id="111" name="Text 12"/>
        <xdr:cNvSpPr txBox="1">
          <a:spLocks noChangeArrowheads="1"/>
        </xdr:cNvSpPr>
      </xdr:nvSpPr>
      <xdr:spPr>
        <a:xfrm>
          <a:off x="12030075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919</xdr:row>
      <xdr:rowOff>0</xdr:rowOff>
    </xdr:from>
    <xdr:ext cx="104775" cy="238125"/>
    <xdr:sp fLocksText="0">
      <xdr:nvSpPr>
        <xdr:cNvPr id="112" name="Text 11"/>
        <xdr:cNvSpPr txBox="1">
          <a:spLocks noChangeArrowheads="1"/>
        </xdr:cNvSpPr>
      </xdr:nvSpPr>
      <xdr:spPr>
        <a:xfrm>
          <a:off x="12030075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919</xdr:row>
      <xdr:rowOff>0</xdr:rowOff>
    </xdr:from>
    <xdr:ext cx="104775" cy="238125"/>
    <xdr:sp fLocksText="0">
      <xdr:nvSpPr>
        <xdr:cNvPr id="113" name="Text 12"/>
        <xdr:cNvSpPr txBox="1">
          <a:spLocks noChangeArrowheads="1"/>
        </xdr:cNvSpPr>
      </xdr:nvSpPr>
      <xdr:spPr>
        <a:xfrm>
          <a:off x="12030075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14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15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16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17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18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19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20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21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22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23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694</xdr:row>
      <xdr:rowOff>0</xdr:rowOff>
    </xdr:from>
    <xdr:ext cx="104775" cy="228600"/>
    <xdr:sp fLocksText="0">
      <xdr:nvSpPr>
        <xdr:cNvPr id="124" name="Text 17"/>
        <xdr:cNvSpPr txBox="1">
          <a:spLocks noChangeArrowheads="1"/>
        </xdr:cNvSpPr>
      </xdr:nvSpPr>
      <xdr:spPr>
        <a:xfrm>
          <a:off x="1866900" y="1681734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694</xdr:row>
      <xdr:rowOff>0</xdr:rowOff>
    </xdr:from>
    <xdr:ext cx="104775" cy="228600"/>
    <xdr:sp fLocksText="0">
      <xdr:nvSpPr>
        <xdr:cNvPr id="125" name="Text 17"/>
        <xdr:cNvSpPr txBox="1">
          <a:spLocks noChangeArrowheads="1"/>
        </xdr:cNvSpPr>
      </xdr:nvSpPr>
      <xdr:spPr>
        <a:xfrm>
          <a:off x="1866900" y="1681734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851</xdr:row>
      <xdr:rowOff>0</xdr:rowOff>
    </xdr:from>
    <xdr:ext cx="104775" cy="323850"/>
    <xdr:sp fLocksText="0">
      <xdr:nvSpPr>
        <xdr:cNvPr id="126" name="Text 17"/>
        <xdr:cNvSpPr txBox="1">
          <a:spLocks noChangeArrowheads="1"/>
        </xdr:cNvSpPr>
      </xdr:nvSpPr>
      <xdr:spPr>
        <a:xfrm>
          <a:off x="1866900" y="2212371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851</xdr:row>
      <xdr:rowOff>0</xdr:rowOff>
    </xdr:from>
    <xdr:ext cx="104775" cy="323850"/>
    <xdr:sp fLocksText="0">
      <xdr:nvSpPr>
        <xdr:cNvPr id="127" name="Text 17"/>
        <xdr:cNvSpPr txBox="1">
          <a:spLocks noChangeArrowheads="1"/>
        </xdr:cNvSpPr>
      </xdr:nvSpPr>
      <xdr:spPr>
        <a:xfrm>
          <a:off x="1866900" y="2212371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851</xdr:row>
      <xdr:rowOff>0</xdr:rowOff>
    </xdr:from>
    <xdr:ext cx="104775" cy="323850"/>
    <xdr:sp fLocksText="0">
      <xdr:nvSpPr>
        <xdr:cNvPr id="128" name="Text 17"/>
        <xdr:cNvSpPr txBox="1">
          <a:spLocks noChangeArrowheads="1"/>
        </xdr:cNvSpPr>
      </xdr:nvSpPr>
      <xdr:spPr>
        <a:xfrm>
          <a:off x="1866900" y="2212371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851</xdr:row>
      <xdr:rowOff>0</xdr:rowOff>
    </xdr:from>
    <xdr:ext cx="104775" cy="323850"/>
    <xdr:sp fLocksText="0">
      <xdr:nvSpPr>
        <xdr:cNvPr id="129" name="Text 17"/>
        <xdr:cNvSpPr txBox="1">
          <a:spLocks noChangeArrowheads="1"/>
        </xdr:cNvSpPr>
      </xdr:nvSpPr>
      <xdr:spPr>
        <a:xfrm>
          <a:off x="1866900" y="2212371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851</xdr:row>
      <xdr:rowOff>0</xdr:rowOff>
    </xdr:from>
    <xdr:ext cx="104775" cy="323850"/>
    <xdr:sp fLocksText="0">
      <xdr:nvSpPr>
        <xdr:cNvPr id="130" name="Text 17"/>
        <xdr:cNvSpPr txBox="1">
          <a:spLocks noChangeArrowheads="1"/>
        </xdr:cNvSpPr>
      </xdr:nvSpPr>
      <xdr:spPr>
        <a:xfrm>
          <a:off x="1866900" y="2212371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851</xdr:row>
      <xdr:rowOff>0</xdr:rowOff>
    </xdr:from>
    <xdr:ext cx="104775" cy="323850"/>
    <xdr:sp fLocksText="0">
      <xdr:nvSpPr>
        <xdr:cNvPr id="131" name="Text 17"/>
        <xdr:cNvSpPr txBox="1">
          <a:spLocks noChangeArrowheads="1"/>
        </xdr:cNvSpPr>
      </xdr:nvSpPr>
      <xdr:spPr>
        <a:xfrm>
          <a:off x="1866900" y="2212371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851</xdr:row>
      <xdr:rowOff>0</xdr:rowOff>
    </xdr:from>
    <xdr:ext cx="104775" cy="323850"/>
    <xdr:sp fLocksText="0">
      <xdr:nvSpPr>
        <xdr:cNvPr id="132" name="Text 17"/>
        <xdr:cNvSpPr txBox="1">
          <a:spLocks noChangeArrowheads="1"/>
        </xdr:cNvSpPr>
      </xdr:nvSpPr>
      <xdr:spPr>
        <a:xfrm>
          <a:off x="1866900" y="2212371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851</xdr:row>
      <xdr:rowOff>0</xdr:rowOff>
    </xdr:from>
    <xdr:ext cx="104775" cy="323850"/>
    <xdr:sp fLocksText="0">
      <xdr:nvSpPr>
        <xdr:cNvPr id="133" name="Text 17"/>
        <xdr:cNvSpPr txBox="1">
          <a:spLocks noChangeArrowheads="1"/>
        </xdr:cNvSpPr>
      </xdr:nvSpPr>
      <xdr:spPr>
        <a:xfrm>
          <a:off x="1866900" y="2212371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390525</xdr:colOff>
      <xdr:row>851</xdr:row>
      <xdr:rowOff>0</xdr:rowOff>
    </xdr:from>
    <xdr:ext cx="104775" cy="323850"/>
    <xdr:sp fLocksText="0">
      <xdr:nvSpPr>
        <xdr:cNvPr id="134" name="Text 17"/>
        <xdr:cNvSpPr txBox="1">
          <a:spLocks noChangeArrowheads="1"/>
        </xdr:cNvSpPr>
      </xdr:nvSpPr>
      <xdr:spPr>
        <a:xfrm>
          <a:off x="6581775" y="2212371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893</xdr:row>
      <xdr:rowOff>0</xdr:rowOff>
    </xdr:from>
    <xdr:ext cx="104775" cy="228600"/>
    <xdr:sp fLocksText="0">
      <xdr:nvSpPr>
        <xdr:cNvPr id="135" name="Text 17"/>
        <xdr:cNvSpPr txBox="1">
          <a:spLocks noChangeArrowheads="1"/>
        </xdr:cNvSpPr>
      </xdr:nvSpPr>
      <xdr:spPr>
        <a:xfrm>
          <a:off x="1866900" y="231952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893</xdr:row>
      <xdr:rowOff>0</xdr:rowOff>
    </xdr:from>
    <xdr:ext cx="104775" cy="228600"/>
    <xdr:sp fLocksText="0">
      <xdr:nvSpPr>
        <xdr:cNvPr id="136" name="Text 17"/>
        <xdr:cNvSpPr txBox="1">
          <a:spLocks noChangeArrowheads="1"/>
        </xdr:cNvSpPr>
      </xdr:nvSpPr>
      <xdr:spPr>
        <a:xfrm>
          <a:off x="1866900" y="231952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893</xdr:row>
      <xdr:rowOff>0</xdr:rowOff>
    </xdr:from>
    <xdr:ext cx="104775" cy="228600"/>
    <xdr:sp fLocksText="0">
      <xdr:nvSpPr>
        <xdr:cNvPr id="137" name="Text 17"/>
        <xdr:cNvSpPr txBox="1">
          <a:spLocks noChangeArrowheads="1"/>
        </xdr:cNvSpPr>
      </xdr:nvSpPr>
      <xdr:spPr>
        <a:xfrm>
          <a:off x="1866900" y="231952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893</xdr:row>
      <xdr:rowOff>0</xdr:rowOff>
    </xdr:from>
    <xdr:ext cx="104775" cy="228600"/>
    <xdr:sp fLocksText="0">
      <xdr:nvSpPr>
        <xdr:cNvPr id="138" name="Text 17"/>
        <xdr:cNvSpPr txBox="1">
          <a:spLocks noChangeArrowheads="1"/>
        </xdr:cNvSpPr>
      </xdr:nvSpPr>
      <xdr:spPr>
        <a:xfrm>
          <a:off x="1866900" y="231952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893</xdr:row>
      <xdr:rowOff>0</xdr:rowOff>
    </xdr:from>
    <xdr:ext cx="104775" cy="228600"/>
    <xdr:sp fLocksText="0">
      <xdr:nvSpPr>
        <xdr:cNvPr id="139" name="Text 17"/>
        <xdr:cNvSpPr txBox="1">
          <a:spLocks noChangeArrowheads="1"/>
        </xdr:cNvSpPr>
      </xdr:nvSpPr>
      <xdr:spPr>
        <a:xfrm>
          <a:off x="1866900" y="231952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893</xdr:row>
      <xdr:rowOff>0</xdr:rowOff>
    </xdr:from>
    <xdr:ext cx="104775" cy="228600"/>
    <xdr:sp fLocksText="0">
      <xdr:nvSpPr>
        <xdr:cNvPr id="140" name="Text 17"/>
        <xdr:cNvSpPr txBox="1">
          <a:spLocks noChangeArrowheads="1"/>
        </xdr:cNvSpPr>
      </xdr:nvSpPr>
      <xdr:spPr>
        <a:xfrm>
          <a:off x="1866900" y="231952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893</xdr:row>
      <xdr:rowOff>0</xdr:rowOff>
    </xdr:from>
    <xdr:ext cx="104775" cy="228600"/>
    <xdr:sp fLocksText="0">
      <xdr:nvSpPr>
        <xdr:cNvPr id="141" name="Text 17"/>
        <xdr:cNvSpPr txBox="1">
          <a:spLocks noChangeArrowheads="1"/>
        </xdr:cNvSpPr>
      </xdr:nvSpPr>
      <xdr:spPr>
        <a:xfrm>
          <a:off x="1866900" y="231952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893</xdr:row>
      <xdr:rowOff>0</xdr:rowOff>
    </xdr:from>
    <xdr:ext cx="104775" cy="228600"/>
    <xdr:sp fLocksText="0">
      <xdr:nvSpPr>
        <xdr:cNvPr id="142" name="Text 17"/>
        <xdr:cNvSpPr txBox="1">
          <a:spLocks noChangeArrowheads="1"/>
        </xdr:cNvSpPr>
      </xdr:nvSpPr>
      <xdr:spPr>
        <a:xfrm>
          <a:off x="1866900" y="231952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893</xdr:row>
      <xdr:rowOff>0</xdr:rowOff>
    </xdr:from>
    <xdr:ext cx="104775" cy="228600"/>
    <xdr:sp fLocksText="0">
      <xdr:nvSpPr>
        <xdr:cNvPr id="143" name="Text 17"/>
        <xdr:cNvSpPr txBox="1">
          <a:spLocks noChangeArrowheads="1"/>
        </xdr:cNvSpPr>
      </xdr:nvSpPr>
      <xdr:spPr>
        <a:xfrm>
          <a:off x="1866900" y="231952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893</xdr:row>
      <xdr:rowOff>0</xdr:rowOff>
    </xdr:from>
    <xdr:ext cx="104775" cy="228600"/>
    <xdr:sp fLocksText="0">
      <xdr:nvSpPr>
        <xdr:cNvPr id="144" name="Text 17"/>
        <xdr:cNvSpPr txBox="1">
          <a:spLocks noChangeArrowheads="1"/>
        </xdr:cNvSpPr>
      </xdr:nvSpPr>
      <xdr:spPr>
        <a:xfrm>
          <a:off x="1866900" y="231952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45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46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47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48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49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50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914</xdr:row>
      <xdr:rowOff>0</xdr:rowOff>
    </xdr:from>
    <xdr:ext cx="104775" cy="228600"/>
    <xdr:sp fLocksText="0">
      <xdr:nvSpPr>
        <xdr:cNvPr id="151" name="Text 11"/>
        <xdr:cNvSpPr txBox="1">
          <a:spLocks noChangeArrowheads="1"/>
        </xdr:cNvSpPr>
      </xdr:nvSpPr>
      <xdr:spPr>
        <a:xfrm>
          <a:off x="902970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914</xdr:row>
      <xdr:rowOff>0</xdr:rowOff>
    </xdr:from>
    <xdr:ext cx="104775" cy="228600"/>
    <xdr:sp fLocksText="0">
      <xdr:nvSpPr>
        <xdr:cNvPr id="152" name="Text 12"/>
        <xdr:cNvSpPr txBox="1">
          <a:spLocks noChangeArrowheads="1"/>
        </xdr:cNvSpPr>
      </xdr:nvSpPr>
      <xdr:spPr>
        <a:xfrm>
          <a:off x="902970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914</xdr:row>
      <xdr:rowOff>0</xdr:rowOff>
    </xdr:from>
    <xdr:ext cx="104775" cy="228600"/>
    <xdr:sp fLocksText="0">
      <xdr:nvSpPr>
        <xdr:cNvPr id="153" name="Text 11"/>
        <xdr:cNvSpPr txBox="1">
          <a:spLocks noChangeArrowheads="1"/>
        </xdr:cNvSpPr>
      </xdr:nvSpPr>
      <xdr:spPr>
        <a:xfrm>
          <a:off x="12030075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914</xdr:row>
      <xdr:rowOff>0</xdr:rowOff>
    </xdr:from>
    <xdr:ext cx="104775" cy="228600"/>
    <xdr:sp fLocksText="0">
      <xdr:nvSpPr>
        <xdr:cNvPr id="154" name="Text 12"/>
        <xdr:cNvSpPr txBox="1">
          <a:spLocks noChangeArrowheads="1"/>
        </xdr:cNvSpPr>
      </xdr:nvSpPr>
      <xdr:spPr>
        <a:xfrm>
          <a:off x="12030075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914</xdr:row>
      <xdr:rowOff>0</xdr:rowOff>
    </xdr:from>
    <xdr:ext cx="104775" cy="228600"/>
    <xdr:sp fLocksText="0">
      <xdr:nvSpPr>
        <xdr:cNvPr id="155" name="Text 11"/>
        <xdr:cNvSpPr txBox="1">
          <a:spLocks noChangeArrowheads="1"/>
        </xdr:cNvSpPr>
      </xdr:nvSpPr>
      <xdr:spPr>
        <a:xfrm>
          <a:off x="12030075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914</xdr:row>
      <xdr:rowOff>0</xdr:rowOff>
    </xdr:from>
    <xdr:ext cx="104775" cy="228600"/>
    <xdr:sp fLocksText="0">
      <xdr:nvSpPr>
        <xdr:cNvPr id="156" name="Text 12"/>
        <xdr:cNvSpPr txBox="1">
          <a:spLocks noChangeArrowheads="1"/>
        </xdr:cNvSpPr>
      </xdr:nvSpPr>
      <xdr:spPr>
        <a:xfrm>
          <a:off x="12030075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57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58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59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60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61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62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63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64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65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66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67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68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69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70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</xdr:colOff>
      <xdr:row>964</xdr:row>
      <xdr:rowOff>0</xdr:rowOff>
    </xdr:from>
    <xdr:ext cx="104775" cy="714375"/>
    <xdr:sp fLocksText="0">
      <xdr:nvSpPr>
        <xdr:cNvPr id="171" name="Text 8"/>
        <xdr:cNvSpPr txBox="1">
          <a:spLocks noChangeArrowheads="1"/>
        </xdr:cNvSpPr>
      </xdr:nvSpPr>
      <xdr:spPr>
        <a:xfrm>
          <a:off x="7219950" y="246754650"/>
          <a:ext cx="104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57225"/>
    <xdr:sp fLocksText="0">
      <xdr:nvSpPr>
        <xdr:cNvPr id="172" name="Text 14"/>
        <xdr:cNvSpPr txBox="1">
          <a:spLocks noChangeArrowheads="1"/>
        </xdr:cNvSpPr>
      </xdr:nvSpPr>
      <xdr:spPr>
        <a:xfrm>
          <a:off x="5162550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967</xdr:row>
      <xdr:rowOff>0</xdr:rowOff>
    </xdr:from>
    <xdr:ext cx="104775" cy="695325"/>
    <xdr:sp fLocksText="0">
      <xdr:nvSpPr>
        <xdr:cNvPr id="173" name="Text 8"/>
        <xdr:cNvSpPr txBox="1">
          <a:spLocks noChangeArrowheads="1"/>
        </xdr:cNvSpPr>
      </xdr:nvSpPr>
      <xdr:spPr>
        <a:xfrm>
          <a:off x="7934325" y="247449975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676275</xdr:colOff>
      <xdr:row>964</xdr:row>
      <xdr:rowOff>0</xdr:rowOff>
    </xdr:from>
    <xdr:ext cx="104775" cy="704850"/>
    <xdr:sp fLocksText="0">
      <xdr:nvSpPr>
        <xdr:cNvPr id="174" name="Text 14"/>
        <xdr:cNvSpPr txBox="1">
          <a:spLocks noChangeArrowheads="1"/>
        </xdr:cNvSpPr>
      </xdr:nvSpPr>
      <xdr:spPr>
        <a:xfrm>
          <a:off x="785812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967</xdr:row>
      <xdr:rowOff>0</xdr:rowOff>
    </xdr:from>
    <xdr:ext cx="104775" cy="657225"/>
    <xdr:sp fLocksText="0">
      <xdr:nvSpPr>
        <xdr:cNvPr id="175" name="Text 8"/>
        <xdr:cNvSpPr txBox="1">
          <a:spLocks noChangeArrowheads="1"/>
        </xdr:cNvSpPr>
      </xdr:nvSpPr>
      <xdr:spPr>
        <a:xfrm>
          <a:off x="8001000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967</xdr:row>
      <xdr:rowOff>0</xdr:rowOff>
    </xdr:from>
    <xdr:ext cx="104775" cy="657225"/>
    <xdr:sp fLocksText="0">
      <xdr:nvSpPr>
        <xdr:cNvPr id="176" name="Text 14"/>
        <xdr:cNvSpPr txBox="1">
          <a:spLocks noChangeArrowheads="1"/>
        </xdr:cNvSpPr>
      </xdr:nvSpPr>
      <xdr:spPr>
        <a:xfrm>
          <a:off x="8001000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967</xdr:row>
      <xdr:rowOff>0</xdr:rowOff>
    </xdr:from>
    <xdr:ext cx="104775" cy="657225"/>
    <xdr:sp fLocksText="0">
      <xdr:nvSpPr>
        <xdr:cNvPr id="177" name="Text 8"/>
        <xdr:cNvSpPr txBox="1">
          <a:spLocks noChangeArrowheads="1"/>
        </xdr:cNvSpPr>
      </xdr:nvSpPr>
      <xdr:spPr>
        <a:xfrm>
          <a:off x="8001000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967</xdr:row>
      <xdr:rowOff>0</xdr:rowOff>
    </xdr:from>
    <xdr:ext cx="104775" cy="657225"/>
    <xdr:sp fLocksText="0">
      <xdr:nvSpPr>
        <xdr:cNvPr id="178" name="Text 14"/>
        <xdr:cNvSpPr txBox="1">
          <a:spLocks noChangeArrowheads="1"/>
        </xdr:cNvSpPr>
      </xdr:nvSpPr>
      <xdr:spPr>
        <a:xfrm>
          <a:off x="8001000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967</xdr:row>
      <xdr:rowOff>0</xdr:rowOff>
    </xdr:from>
    <xdr:ext cx="104775" cy="657225"/>
    <xdr:sp fLocksText="0">
      <xdr:nvSpPr>
        <xdr:cNvPr id="179" name="Text 8"/>
        <xdr:cNvSpPr txBox="1">
          <a:spLocks noChangeArrowheads="1"/>
        </xdr:cNvSpPr>
      </xdr:nvSpPr>
      <xdr:spPr>
        <a:xfrm>
          <a:off x="8001000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967</xdr:row>
      <xdr:rowOff>0</xdr:rowOff>
    </xdr:from>
    <xdr:ext cx="104775" cy="657225"/>
    <xdr:sp fLocksText="0">
      <xdr:nvSpPr>
        <xdr:cNvPr id="180" name="Text 14"/>
        <xdr:cNvSpPr txBox="1">
          <a:spLocks noChangeArrowheads="1"/>
        </xdr:cNvSpPr>
      </xdr:nvSpPr>
      <xdr:spPr>
        <a:xfrm>
          <a:off x="8001000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81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82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83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84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57225"/>
    <xdr:sp fLocksText="0">
      <xdr:nvSpPr>
        <xdr:cNvPr id="185" name="Text 8"/>
        <xdr:cNvSpPr txBox="1">
          <a:spLocks noChangeArrowheads="1"/>
        </xdr:cNvSpPr>
      </xdr:nvSpPr>
      <xdr:spPr>
        <a:xfrm>
          <a:off x="5076825" y="247449975"/>
          <a:ext cx="95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57225"/>
    <xdr:sp fLocksText="0">
      <xdr:nvSpPr>
        <xdr:cNvPr id="186" name="Text 14"/>
        <xdr:cNvSpPr txBox="1">
          <a:spLocks noChangeArrowheads="1"/>
        </xdr:cNvSpPr>
      </xdr:nvSpPr>
      <xdr:spPr>
        <a:xfrm>
          <a:off x="5076825" y="247449975"/>
          <a:ext cx="95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57225"/>
    <xdr:sp fLocksText="0">
      <xdr:nvSpPr>
        <xdr:cNvPr id="187" name="Text 8"/>
        <xdr:cNvSpPr txBox="1">
          <a:spLocks noChangeArrowheads="1"/>
        </xdr:cNvSpPr>
      </xdr:nvSpPr>
      <xdr:spPr>
        <a:xfrm>
          <a:off x="5076825" y="247449975"/>
          <a:ext cx="95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57225"/>
    <xdr:sp fLocksText="0">
      <xdr:nvSpPr>
        <xdr:cNvPr id="188" name="Text 14"/>
        <xdr:cNvSpPr txBox="1">
          <a:spLocks noChangeArrowheads="1"/>
        </xdr:cNvSpPr>
      </xdr:nvSpPr>
      <xdr:spPr>
        <a:xfrm>
          <a:off x="5076825" y="247449975"/>
          <a:ext cx="95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57225"/>
    <xdr:sp fLocksText="0">
      <xdr:nvSpPr>
        <xdr:cNvPr id="189" name="Text 8"/>
        <xdr:cNvSpPr txBox="1">
          <a:spLocks noChangeArrowheads="1"/>
        </xdr:cNvSpPr>
      </xdr:nvSpPr>
      <xdr:spPr>
        <a:xfrm>
          <a:off x="5162550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57225"/>
    <xdr:sp fLocksText="0">
      <xdr:nvSpPr>
        <xdr:cNvPr id="190" name="Text 14"/>
        <xdr:cNvSpPr txBox="1">
          <a:spLocks noChangeArrowheads="1"/>
        </xdr:cNvSpPr>
      </xdr:nvSpPr>
      <xdr:spPr>
        <a:xfrm>
          <a:off x="5162550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91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192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93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194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57225"/>
    <xdr:sp fLocksText="0">
      <xdr:nvSpPr>
        <xdr:cNvPr id="195" name="Text 8"/>
        <xdr:cNvSpPr txBox="1">
          <a:spLocks noChangeArrowheads="1"/>
        </xdr:cNvSpPr>
      </xdr:nvSpPr>
      <xdr:spPr>
        <a:xfrm>
          <a:off x="5076825" y="247449975"/>
          <a:ext cx="95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57225"/>
    <xdr:sp fLocksText="0">
      <xdr:nvSpPr>
        <xdr:cNvPr id="196" name="Text 14"/>
        <xdr:cNvSpPr txBox="1">
          <a:spLocks noChangeArrowheads="1"/>
        </xdr:cNvSpPr>
      </xdr:nvSpPr>
      <xdr:spPr>
        <a:xfrm>
          <a:off x="5076825" y="247449975"/>
          <a:ext cx="95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57225"/>
    <xdr:sp fLocksText="0">
      <xdr:nvSpPr>
        <xdr:cNvPr id="197" name="Text 8"/>
        <xdr:cNvSpPr txBox="1">
          <a:spLocks noChangeArrowheads="1"/>
        </xdr:cNvSpPr>
      </xdr:nvSpPr>
      <xdr:spPr>
        <a:xfrm>
          <a:off x="5076825" y="247449975"/>
          <a:ext cx="95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57225"/>
    <xdr:sp fLocksText="0">
      <xdr:nvSpPr>
        <xdr:cNvPr id="198" name="Text 14"/>
        <xdr:cNvSpPr txBox="1">
          <a:spLocks noChangeArrowheads="1"/>
        </xdr:cNvSpPr>
      </xdr:nvSpPr>
      <xdr:spPr>
        <a:xfrm>
          <a:off x="5076825" y="247449975"/>
          <a:ext cx="95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57225"/>
    <xdr:sp fLocksText="0">
      <xdr:nvSpPr>
        <xdr:cNvPr id="199" name="Text 8"/>
        <xdr:cNvSpPr txBox="1">
          <a:spLocks noChangeArrowheads="1"/>
        </xdr:cNvSpPr>
      </xdr:nvSpPr>
      <xdr:spPr>
        <a:xfrm>
          <a:off x="5162550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57225"/>
    <xdr:sp fLocksText="0">
      <xdr:nvSpPr>
        <xdr:cNvPr id="200" name="Text 14"/>
        <xdr:cNvSpPr txBox="1">
          <a:spLocks noChangeArrowheads="1"/>
        </xdr:cNvSpPr>
      </xdr:nvSpPr>
      <xdr:spPr>
        <a:xfrm>
          <a:off x="5162550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844</xdr:row>
      <xdr:rowOff>0</xdr:rowOff>
    </xdr:from>
    <xdr:ext cx="104775" cy="323850"/>
    <xdr:sp fLocksText="0">
      <xdr:nvSpPr>
        <xdr:cNvPr id="201" name="Text 17"/>
        <xdr:cNvSpPr txBox="1">
          <a:spLocks noChangeArrowheads="1"/>
        </xdr:cNvSpPr>
      </xdr:nvSpPr>
      <xdr:spPr>
        <a:xfrm>
          <a:off x="1866900" y="2197227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844</xdr:row>
      <xdr:rowOff>0</xdr:rowOff>
    </xdr:from>
    <xdr:ext cx="104775" cy="323850"/>
    <xdr:sp fLocksText="0">
      <xdr:nvSpPr>
        <xdr:cNvPr id="202" name="Text 17"/>
        <xdr:cNvSpPr txBox="1">
          <a:spLocks noChangeArrowheads="1"/>
        </xdr:cNvSpPr>
      </xdr:nvSpPr>
      <xdr:spPr>
        <a:xfrm>
          <a:off x="1866900" y="2197227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844</xdr:row>
      <xdr:rowOff>0</xdr:rowOff>
    </xdr:from>
    <xdr:ext cx="104775" cy="323850"/>
    <xdr:sp fLocksText="0">
      <xdr:nvSpPr>
        <xdr:cNvPr id="203" name="Text 17"/>
        <xdr:cNvSpPr txBox="1">
          <a:spLocks noChangeArrowheads="1"/>
        </xdr:cNvSpPr>
      </xdr:nvSpPr>
      <xdr:spPr>
        <a:xfrm>
          <a:off x="1866900" y="2197227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844</xdr:row>
      <xdr:rowOff>0</xdr:rowOff>
    </xdr:from>
    <xdr:ext cx="104775" cy="323850"/>
    <xdr:sp fLocksText="0">
      <xdr:nvSpPr>
        <xdr:cNvPr id="204" name="Text 17"/>
        <xdr:cNvSpPr txBox="1">
          <a:spLocks noChangeArrowheads="1"/>
        </xdr:cNvSpPr>
      </xdr:nvSpPr>
      <xdr:spPr>
        <a:xfrm>
          <a:off x="1866900" y="2197227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844</xdr:row>
      <xdr:rowOff>0</xdr:rowOff>
    </xdr:from>
    <xdr:ext cx="104775" cy="323850"/>
    <xdr:sp fLocksText="0">
      <xdr:nvSpPr>
        <xdr:cNvPr id="205" name="Text 17"/>
        <xdr:cNvSpPr txBox="1">
          <a:spLocks noChangeArrowheads="1"/>
        </xdr:cNvSpPr>
      </xdr:nvSpPr>
      <xdr:spPr>
        <a:xfrm>
          <a:off x="1866900" y="2197227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844</xdr:row>
      <xdr:rowOff>0</xdr:rowOff>
    </xdr:from>
    <xdr:ext cx="104775" cy="323850"/>
    <xdr:sp fLocksText="0">
      <xdr:nvSpPr>
        <xdr:cNvPr id="206" name="Text 17"/>
        <xdr:cNvSpPr txBox="1">
          <a:spLocks noChangeArrowheads="1"/>
        </xdr:cNvSpPr>
      </xdr:nvSpPr>
      <xdr:spPr>
        <a:xfrm>
          <a:off x="1866900" y="2197227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844</xdr:row>
      <xdr:rowOff>0</xdr:rowOff>
    </xdr:from>
    <xdr:ext cx="104775" cy="323850"/>
    <xdr:sp fLocksText="0">
      <xdr:nvSpPr>
        <xdr:cNvPr id="207" name="Text 17"/>
        <xdr:cNvSpPr txBox="1">
          <a:spLocks noChangeArrowheads="1"/>
        </xdr:cNvSpPr>
      </xdr:nvSpPr>
      <xdr:spPr>
        <a:xfrm>
          <a:off x="1866900" y="2197227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844</xdr:row>
      <xdr:rowOff>0</xdr:rowOff>
    </xdr:from>
    <xdr:ext cx="104775" cy="323850"/>
    <xdr:sp fLocksText="0">
      <xdr:nvSpPr>
        <xdr:cNvPr id="208" name="Text 17"/>
        <xdr:cNvSpPr txBox="1">
          <a:spLocks noChangeArrowheads="1"/>
        </xdr:cNvSpPr>
      </xdr:nvSpPr>
      <xdr:spPr>
        <a:xfrm>
          <a:off x="1866900" y="2197227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390525</xdr:colOff>
      <xdr:row>844</xdr:row>
      <xdr:rowOff>0</xdr:rowOff>
    </xdr:from>
    <xdr:ext cx="104775" cy="323850"/>
    <xdr:sp fLocksText="0">
      <xdr:nvSpPr>
        <xdr:cNvPr id="209" name="Text 17"/>
        <xdr:cNvSpPr txBox="1">
          <a:spLocks noChangeArrowheads="1"/>
        </xdr:cNvSpPr>
      </xdr:nvSpPr>
      <xdr:spPr>
        <a:xfrm>
          <a:off x="6581775" y="2197227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878</xdr:row>
      <xdr:rowOff>0</xdr:rowOff>
    </xdr:from>
    <xdr:ext cx="104775" cy="333375"/>
    <xdr:sp fLocksText="0">
      <xdr:nvSpPr>
        <xdr:cNvPr id="210" name="Text 17"/>
        <xdr:cNvSpPr txBox="1">
          <a:spLocks noChangeArrowheads="1"/>
        </xdr:cNvSpPr>
      </xdr:nvSpPr>
      <xdr:spPr>
        <a:xfrm>
          <a:off x="1866900" y="2281332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878</xdr:row>
      <xdr:rowOff>0</xdr:rowOff>
    </xdr:from>
    <xdr:ext cx="104775" cy="333375"/>
    <xdr:sp fLocksText="0">
      <xdr:nvSpPr>
        <xdr:cNvPr id="211" name="Text 17"/>
        <xdr:cNvSpPr txBox="1">
          <a:spLocks noChangeArrowheads="1"/>
        </xdr:cNvSpPr>
      </xdr:nvSpPr>
      <xdr:spPr>
        <a:xfrm>
          <a:off x="1866900" y="2281332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878</xdr:row>
      <xdr:rowOff>0</xdr:rowOff>
    </xdr:from>
    <xdr:ext cx="104775" cy="333375"/>
    <xdr:sp fLocksText="0">
      <xdr:nvSpPr>
        <xdr:cNvPr id="212" name="Text 17"/>
        <xdr:cNvSpPr txBox="1">
          <a:spLocks noChangeArrowheads="1"/>
        </xdr:cNvSpPr>
      </xdr:nvSpPr>
      <xdr:spPr>
        <a:xfrm>
          <a:off x="1866900" y="2281332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878</xdr:row>
      <xdr:rowOff>0</xdr:rowOff>
    </xdr:from>
    <xdr:ext cx="104775" cy="333375"/>
    <xdr:sp fLocksText="0">
      <xdr:nvSpPr>
        <xdr:cNvPr id="213" name="Text 17"/>
        <xdr:cNvSpPr txBox="1">
          <a:spLocks noChangeArrowheads="1"/>
        </xdr:cNvSpPr>
      </xdr:nvSpPr>
      <xdr:spPr>
        <a:xfrm>
          <a:off x="1866900" y="2281332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878</xdr:row>
      <xdr:rowOff>0</xdr:rowOff>
    </xdr:from>
    <xdr:ext cx="104775" cy="333375"/>
    <xdr:sp fLocksText="0">
      <xdr:nvSpPr>
        <xdr:cNvPr id="214" name="Text 17"/>
        <xdr:cNvSpPr txBox="1">
          <a:spLocks noChangeArrowheads="1"/>
        </xdr:cNvSpPr>
      </xdr:nvSpPr>
      <xdr:spPr>
        <a:xfrm>
          <a:off x="1866900" y="2281332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878</xdr:row>
      <xdr:rowOff>0</xdr:rowOff>
    </xdr:from>
    <xdr:ext cx="104775" cy="333375"/>
    <xdr:sp fLocksText="0">
      <xdr:nvSpPr>
        <xdr:cNvPr id="215" name="Text 17"/>
        <xdr:cNvSpPr txBox="1">
          <a:spLocks noChangeArrowheads="1"/>
        </xdr:cNvSpPr>
      </xdr:nvSpPr>
      <xdr:spPr>
        <a:xfrm>
          <a:off x="1866900" y="2281332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878</xdr:row>
      <xdr:rowOff>0</xdr:rowOff>
    </xdr:from>
    <xdr:ext cx="104775" cy="333375"/>
    <xdr:sp fLocksText="0">
      <xdr:nvSpPr>
        <xdr:cNvPr id="216" name="Text 17"/>
        <xdr:cNvSpPr txBox="1">
          <a:spLocks noChangeArrowheads="1"/>
        </xdr:cNvSpPr>
      </xdr:nvSpPr>
      <xdr:spPr>
        <a:xfrm>
          <a:off x="1866900" y="2281332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878</xdr:row>
      <xdr:rowOff>0</xdr:rowOff>
    </xdr:from>
    <xdr:ext cx="104775" cy="333375"/>
    <xdr:sp fLocksText="0">
      <xdr:nvSpPr>
        <xdr:cNvPr id="217" name="Text 17"/>
        <xdr:cNvSpPr txBox="1">
          <a:spLocks noChangeArrowheads="1"/>
        </xdr:cNvSpPr>
      </xdr:nvSpPr>
      <xdr:spPr>
        <a:xfrm>
          <a:off x="1866900" y="2281332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390525</xdr:colOff>
      <xdr:row>878</xdr:row>
      <xdr:rowOff>0</xdr:rowOff>
    </xdr:from>
    <xdr:ext cx="104775" cy="333375"/>
    <xdr:sp fLocksText="0">
      <xdr:nvSpPr>
        <xdr:cNvPr id="218" name="Text 17"/>
        <xdr:cNvSpPr txBox="1">
          <a:spLocks noChangeArrowheads="1"/>
        </xdr:cNvSpPr>
      </xdr:nvSpPr>
      <xdr:spPr>
        <a:xfrm>
          <a:off x="6581775" y="2281332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219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220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221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222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23" name="Text 11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24" name="Text 12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25" name="Text 11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26" name="Text 12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27" name="Text 11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28" name="Text 12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29" name="Text 11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30" name="Text 12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31" name="Text 11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32" name="Text 12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33" name="Text 11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34" name="Text 12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35" name="Text 11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36" name="Text 12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37" name="Text 11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38" name="Text 12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39" name="Text 11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40" name="Text 12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41" name="Text 11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38125"/>
    <xdr:sp fLocksText="0">
      <xdr:nvSpPr>
        <xdr:cNvPr id="242" name="Text 12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918</xdr:row>
      <xdr:rowOff>57150</xdr:rowOff>
    </xdr:from>
    <xdr:to>
      <xdr:col>11</xdr:col>
      <xdr:colOff>104775</xdr:colOff>
      <xdr:row>919</xdr:row>
      <xdr:rowOff>238125</xdr:rowOff>
    </xdr:to>
    <xdr:sp fLocksText="0">
      <xdr:nvSpPr>
        <xdr:cNvPr id="243" name="Text 11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918</xdr:row>
      <xdr:rowOff>57150</xdr:rowOff>
    </xdr:from>
    <xdr:to>
      <xdr:col>11</xdr:col>
      <xdr:colOff>104775</xdr:colOff>
      <xdr:row>919</xdr:row>
      <xdr:rowOff>238125</xdr:rowOff>
    </xdr:to>
    <xdr:sp fLocksText="0">
      <xdr:nvSpPr>
        <xdr:cNvPr id="244" name="Text 12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45" name="Text 11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46" name="Text 12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47" name="Text 11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48" name="Text 12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49" name="Text 11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50" name="Text 12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51" name="Text 11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52" name="Text 12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53" name="Text 11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54" name="Text 12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55" name="Text 11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56" name="Text 12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57" name="Text 11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58" name="Text 12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59" name="Text 11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60" name="Text 12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61" name="Text 11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62" name="Text 12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63" name="Text 11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919</xdr:row>
      <xdr:rowOff>0</xdr:rowOff>
    </xdr:from>
    <xdr:ext cx="104775" cy="247650"/>
    <xdr:sp fLocksText="0">
      <xdr:nvSpPr>
        <xdr:cNvPr id="264" name="Text 12"/>
        <xdr:cNvSpPr txBox="1">
          <a:spLocks noChangeArrowheads="1"/>
        </xdr:cNvSpPr>
      </xdr:nvSpPr>
      <xdr:spPr>
        <a:xfrm>
          <a:off x="902970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918</xdr:row>
      <xdr:rowOff>57150</xdr:rowOff>
    </xdr:from>
    <xdr:to>
      <xdr:col>11</xdr:col>
      <xdr:colOff>104775</xdr:colOff>
      <xdr:row>919</xdr:row>
      <xdr:rowOff>238125</xdr:rowOff>
    </xdr:to>
    <xdr:sp fLocksText="0">
      <xdr:nvSpPr>
        <xdr:cNvPr id="265" name="Text 11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918</xdr:row>
      <xdr:rowOff>57150</xdr:rowOff>
    </xdr:from>
    <xdr:to>
      <xdr:col>11</xdr:col>
      <xdr:colOff>104775</xdr:colOff>
      <xdr:row>919</xdr:row>
      <xdr:rowOff>238125</xdr:rowOff>
    </xdr:to>
    <xdr:sp fLocksText="0">
      <xdr:nvSpPr>
        <xdr:cNvPr id="266" name="Text 12"/>
        <xdr:cNvSpPr txBox="1">
          <a:spLocks noChangeArrowheads="1"/>
        </xdr:cNvSpPr>
      </xdr:nvSpPr>
      <xdr:spPr>
        <a:xfrm>
          <a:off x="902970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704</xdr:row>
      <xdr:rowOff>0</xdr:rowOff>
    </xdr:from>
    <xdr:ext cx="104775" cy="323850"/>
    <xdr:sp fLocksText="0">
      <xdr:nvSpPr>
        <xdr:cNvPr id="267" name="Text 17"/>
        <xdr:cNvSpPr txBox="1">
          <a:spLocks noChangeArrowheads="1"/>
        </xdr:cNvSpPr>
      </xdr:nvSpPr>
      <xdr:spPr>
        <a:xfrm>
          <a:off x="1866900" y="1722882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704</xdr:row>
      <xdr:rowOff>0</xdr:rowOff>
    </xdr:from>
    <xdr:ext cx="104775" cy="323850"/>
    <xdr:sp fLocksText="0">
      <xdr:nvSpPr>
        <xdr:cNvPr id="268" name="Text 17"/>
        <xdr:cNvSpPr txBox="1">
          <a:spLocks noChangeArrowheads="1"/>
        </xdr:cNvSpPr>
      </xdr:nvSpPr>
      <xdr:spPr>
        <a:xfrm>
          <a:off x="1866900" y="1722882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704</xdr:row>
      <xdr:rowOff>0</xdr:rowOff>
    </xdr:from>
    <xdr:ext cx="104775" cy="323850"/>
    <xdr:sp fLocksText="0">
      <xdr:nvSpPr>
        <xdr:cNvPr id="269" name="Text 17"/>
        <xdr:cNvSpPr txBox="1">
          <a:spLocks noChangeArrowheads="1"/>
        </xdr:cNvSpPr>
      </xdr:nvSpPr>
      <xdr:spPr>
        <a:xfrm>
          <a:off x="1866900" y="1722882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704</xdr:row>
      <xdr:rowOff>0</xdr:rowOff>
    </xdr:from>
    <xdr:ext cx="104775" cy="323850"/>
    <xdr:sp fLocksText="0">
      <xdr:nvSpPr>
        <xdr:cNvPr id="270" name="Text 17"/>
        <xdr:cNvSpPr txBox="1">
          <a:spLocks noChangeArrowheads="1"/>
        </xdr:cNvSpPr>
      </xdr:nvSpPr>
      <xdr:spPr>
        <a:xfrm>
          <a:off x="1866900" y="1722882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721</xdr:row>
      <xdr:rowOff>0</xdr:rowOff>
    </xdr:from>
    <xdr:ext cx="104775" cy="323850"/>
    <xdr:sp fLocksText="0">
      <xdr:nvSpPr>
        <xdr:cNvPr id="271" name="Text 17"/>
        <xdr:cNvSpPr txBox="1">
          <a:spLocks noChangeArrowheads="1"/>
        </xdr:cNvSpPr>
      </xdr:nvSpPr>
      <xdr:spPr>
        <a:xfrm>
          <a:off x="1866900" y="1787175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721</xdr:row>
      <xdr:rowOff>0</xdr:rowOff>
    </xdr:from>
    <xdr:ext cx="104775" cy="323850"/>
    <xdr:sp fLocksText="0">
      <xdr:nvSpPr>
        <xdr:cNvPr id="272" name="Text 17"/>
        <xdr:cNvSpPr txBox="1">
          <a:spLocks noChangeArrowheads="1"/>
        </xdr:cNvSpPr>
      </xdr:nvSpPr>
      <xdr:spPr>
        <a:xfrm>
          <a:off x="1866900" y="1787175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721</xdr:row>
      <xdr:rowOff>0</xdr:rowOff>
    </xdr:from>
    <xdr:ext cx="104775" cy="323850"/>
    <xdr:sp fLocksText="0">
      <xdr:nvSpPr>
        <xdr:cNvPr id="273" name="Text 17"/>
        <xdr:cNvSpPr txBox="1">
          <a:spLocks noChangeArrowheads="1"/>
        </xdr:cNvSpPr>
      </xdr:nvSpPr>
      <xdr:spPr>
        <a:xfrm>
          <a:off x="1866900" y="1787175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721</xdr:row>
      <xdr:rowOff>0</xdr:rowOff>
    </xdr:from>
    <xdr:ext cx="104775" cy="323850"/>
    <xdr:sp fLocksText="0">
      <xdr:nvSpPr>
        <xdr:cNvPr id="274" name="Text 17"/>
        <xdr:cNvSpPr txBox="1">
          <a:spLocks noChangeArrowheads="1"/>
        </xdr:cNvSpPr>
      </xdr:nvSpPr>
      <xdr:spPr>
        <a:xfrm>
          <a:off x="1866900" y="1787175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721</xdr:row>
      <xdr:rowOff>0</xdr:rowOff>
    </xdr:from>
    <xdr:ext cx="104775" cy="323850"/>
    <xdr:sp fLocksText="0">
      <xdr:nvSpPr>
        <xdr:cNvPr id="275" name="Text 17"/>
        <xdr:cNvSpPr txBox="1">
          <a:spLocks noChangeArrowheads="1"/>
        </xdr:cNvSpPr>
      </xdr:nvSpPr>
      <xdr:spPr>
        <a:xfrm>
          <a:off x="1866900" y="1787175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739</xdr:row>
      <xdr:rowOff>0</xdr:rowOff>
    </xdr:from>
    <xdr:ext cx="104775" cy="228600"/>
    <xdr:sp fLocksText="0">
      <xdr:nvSpPr>
        <xdr:cNvPr id="276" name="Text 17"/>
        <xdr:cNvSpPr txBox="1">
          <a:spLocks noChangeArrowheads="1"/>
        </xdr:cNvSpPr>
      </xdr:nvSpPr>
      <xdr:spPr>
        <a:xfrm>
          <a:off x="1866900" y="184308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739</xdr:row>
      <xdr:rowOff>0</xdr:rowOff>
    </xdr:from>
    <xdr:ext cx="104775" cy="228600"/>
    <xdr:sp fLocksText="0">
      <xdr:nvSpPr>
        <xdr:cNvPr id="277" name="Text 17"/>
        <xdr:cNvSpPr txBox="1">
          <a:spLocks noChangeArrowheads="1"/>
        </xdr:cNvSpPr>
      </xdr:nvSpPr>
      <xdr:spPr>
        <a:xfrm>
          <a:off x="1866900" y="184308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739</xdr:row>
      <xdr:rowOff>0</xdr:rowOff>
    </xdr:from>
    <xdr:ext cx="104775" cy="228600"/>
    <xdr:sp fLocksText="0">
      <xdr:nvSpPr>
        <xdr:cNvPr id="278" name="Text 17"/>
        <xdr:cNvSpPr txBox="1">
          <a:spLocks noChangeArrowheads="1"/>
        </xdr:cNvSpPr>
      </xdr:nvSpPr>
      <xdr:spPr>
        <a:xfrm>
          <a:off x="1866900" y="184308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739</xdr:row>
      <xdr:rowOff>0</xdr:rowOff>
    </xdr:from>
    <xdr:ext cx="104775" cy="228600"/>
    <xdr:sp fLocksText="0">
      <xdr:nvSpPr>
        <xdr:cNvPr id="279" name="Text 17"/>
        <xdr:cNvSpPr txBox="1">
          <a:spLocks noChangeArrowheads="1"/>
        </xdr:cNvSpPr>
      </xdr:nvSpPr>
      <xdr:spPr>
        <a:xfrm>
          <a:off x="1866900" y="184308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739</xdr:row>
      <xdr:rowOff>0</xdr:rowOff>
    </xdr:from>
    <xdr:ext cx="104775" cy="228600"/>
    <xdr:sp fLocksText="0">
      <xdr:nvSpPr>
        <xdr:cNvPr id="280" name="Text 17"/>
        <xdr:cNvSpPr txBox="1">
          <a:spLocks noChangeArrowheads="1"/>
        </xdr:cNvSpPr>
      </xdr:nvSpPr>
      <xdr:spPr>
        <a:xfrm>
          <a:off x="1866900" y="184308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739</xdr:row>
      <xdr:rowOff>0</xdr:rowOff>
    </xdr:from>
    <xdr:ext cx="104775" cy="228600"/>
    <xdr:sp fLocksText="0">
      <xdr:nvSpPr>
        <xdr:cNvPr id="281" name="Text 17"/>
        <xdr:cNvSpPr txBox="1">
          <a:spLocks noChangeArrowheads="1"/>
        </xdr:cNvSpPr>
      </xdr:nvSpPr>
      <xdr:spPr>
        <a:xfrm>
          <a:off x="1866900" y="184308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768</xdr:row>
      <xdr:rowOff>0</xdr:rowOff>
    </xdr:from>
    <xdr:ext cx="104775" cy="228600"/>
    <xdr:sp fLocksText="0">
      <xdr:nvSpPr>
        <xdr:cNvPr id="282" name="Text 17"/>
        <xdr:cNvSpPr txBox="1">
          <a:spLocks noChangeArrowheads="1"/>
        </xdr:cNvSpPr>
      </xdr:nvSpPr>
      <xdr:spPr>
        <a:xfrm>
          <a:off x="1866900" y="19494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768</xdr:row>
      <xdr:rowOff>0</xdr:rowOff>
    </xdr:from>
    <xdr:ext cx="104775" cy="228600"/>
    <xdr:sp fLocksText="0">
      <xdr:nvSpPr>
        <xdr:cNvPr id="283" name="Text 17"/>
        <xdr:cNvSpPr txBox="1">
          <a:spLocks noChangeArrowheads="1"/>
        </xdr:cNvSpPr>
      </xdr:nvSpPr>
      <xdr:spPr>
        <a:xfrm>
          <a:off x="1866900" y="19494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768</xdr:row>
      <xdr:rowOff>0</xdr:rowOff>
    </xdr:from>
    <xdr:ext cx="104775" cy="228600"/>
    <xdr:sp fLocksText="0">
      <xdr:nvSpPr>
        <xdr:cNvPr id="284" name="Text 17"/>
        <xdr:cNvSpPr txBox="1">
          <a:spLocks noChangeArrowheads="1"/>
        </xdr:cNvSpPr>
      </xdr:nvSpPr>
      <xdr:spPr>
        <a:xfrm>
          <a:off x="1866900" y="19494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768</xdr:row>
      <xdr:rowOff>0</xdr:rowOff>
    </xdr:from>
    <xdr:ext cx="104775" cy="228600"/>
    <xdr:sp fLocksText="0">
      <xdr:nvSpPr>
        <xdr:cNvPr id="285" name="Text 17"/>
        <xdr:cNvSpPr txBox="1">
          <a:spLocks noChangeArrowheads="1"/>
        </xdr:cNvSpPr>
      </xdr:nvSpPr>
      <xdr:spPr>
        <a:xfrm>
          <a:off x="1866900" y="19494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768</xdr:row>
      <xdr:rowOff>0</xdr:rowOff>
    </xdr:from>
    <xdr:ext cx="104775" cy="228600"/>
    <xdr:sp fLocksText="0">
      <xdr:nvSpPr>
        <xdr:cNvPr id="286" name="Text 17"/>
        <xdr:cNvSpPr txBox="1">
          <a:spLocks noChangeArrowheads="1"/>
        </xdr:cNvSpPr>
      </xdr:nvSpPr>
      <xdr:spPr>
        <a:xfrm>
          <a:off x="1866900" y="19494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768</xdr:row>
      <xdr:rowOff>0</xdr:rowOff>
    </xdr:from>
    <xdr:ext cx="104775" cy="228600"/>
    <xdr:sp fLocksText="0">
      <xdr:nvSpPr>
        <xdr:cNvPr id="287" name="Text 17"/>
        <xdr:cNvSpPr txBox="1">
          <a:spLocks noChangeArrowheads="1"/>
        </xdr:cNvSpPr>
      </xdr:nvSpPr>
      <xdr:spPr>
        <a:xfrm>
          <a:off x="1866900" y="19494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768</xdr:row>
      <xdr:rowOff>0</xdr:rowOff>
    </xdr:from>
    <xdr:ext cx="104775" cy="228600"/>
    <xdr:sp fLocksText="0">
      <xdr:nvSpPr>
        <xdr:cNvPr id="288" name="Text 17"/>
        <xdr:cNvSpPr txBox="1">
          <a:spLocks noChangeArrowheads="1"/>
        </xdr:cNvSpPr>
      </xdr:nvSpPr>
      <xdr:spPr>
        <a:xfrm>
          <a:off x="1866900" y="19494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289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290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291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292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293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294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295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296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297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298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299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300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301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302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303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304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806</xdr:row>
      <xdr:rowOff>0</xdr:rowOff>
    </xdr:from>
    <xdr:ext cx="104775" cy="314325"/>
    <xdr:sp fLocksText="0">
      <xdr:nvSpPr>
        <xdr:cNvPr id="305" name="Text 17"/>
        <xdr:cNvSpPr txBox="1">
          <a:spLocks noChangeArrowheads="1"/>
        </xdr:cNvSpPr>
      </xdr:nvSpPr>
      <xdr:spPr>
        <a:xfrm>
          <a:off x="1866900" y="2084546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806</xdr:row>
      <xdr:rowOff>0</xdr:rowOff>
    </xdr:from>
    <xdr:ext cx="104775" cy="314325"/>
    <xdr:sp fLocksText="0">
      <xdr:nvSpPr>
        <xdr:cNvPr id="306" name="Text 17"/>
        <xdr:cNvSpPr txBox="1">
          <a:spLocks noChangeArrowheads="1"/>
        </xdr:cNvSpPr>
      </xdr:nvSpPr>
      <xdr:spPr>
        <a:xfrm>
          <a:off x="1866900" y="2084546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806</xdr:row>
      <xdr:rowOff>0</xdr:rowOff>
    </xdr:from>
    <xdr:ext cx="104775" cy="314325"/>
    <xdr:sp fLocksText="0">
      <xdr:nvSpPr>
        <xdr:cNvPr id="307" name="Text 17"/>
        <xdr:cNvSpPr txBox="1">
          <a:spLocks noChangeArrowheads="1"/>
        </xdr:cNvSpPr>
      </xdr:nvSpPr>
      <xdr:spPr>
        <a:xfrm>
          <a:off x="1866900" y="2084546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806</xdr:row>
      <xdr:rowOff>0</xdr:rowOff>
    </xdr:from>
    <xdr:ext cx="104775" cy="314325"/>
    <xdr:sp fLocksText="0">
      <xdr:nvSpPr>
        <xdr:cNvPr id="308" name="Text 17"/>
        <xdr:cNvSpPr txBox="1">
          <a:spLocks noChangeArrowheads="1"/>
        </xdr:cNvSpPr>
      </xdr:nvSpPr>
      <xdr:spPr>
        <a:xfrm>
          <a:off x="1866900" y="2084546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806</xdr:row>
      <xdr:rowOff>0</xdr:rowOff>
    </xdr:from>
    <xdr:ext cx="104775" cy="314325"/>
    <xdr:sp fLocksText="0">
      <xdr:nvSpPr>
        <xdr:cNvPr id="309" name="Text 17"/>
        <xdr:cNvSpPr txBox="1">
          <a:spLocks noChangeArrowheads="1"/>
        </xdr:cNvSpPr>
      </xdr:nvSpPr>
      <xdr:spPr>
        <a:xfrm>
          <a:off x="1866900" y="2084546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806</xdr:row>
      <xdr:rowOff>0</xdr:rowOff>
    </xdr:from>
    <xdr:ext cx="104775" cy="314325"/>
    <xdr:sp fLocksText="0">
      <xdr:nvSpPr>
        <xdr:cNvPr id="310" name="Text 17"/>
        <xdr:cNvSpPr txBox="1">
          <a:spLocks noChangeArrowheads="1"/>
        </xdr:cNvSpPr>
      </xdr:nvSpPr>
      <xdr:spPr>
        <a:xfrm>
          <a:off x="1866900" y="2084546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806</xdr:row>
      <xdr:rowOff>0</xdr:rowOff>
    </xdr:from>
    <xdr:ext cx="104775" cy="314325"/>
    <xdr:sp fLocksText="0">
      <xdr:nvSpPr>
        <xdr:cNvPr id="311" name="Text 17"/>
        <xdr:cNvSpPr txBox="1">
          <a:spLocks noChangeArrowheads="1"/>
        </xdr:cNvSpPr>
      </xdr:nvSpPr>
      <xdr:spPr>
        <a:xfrm>
          <a:off x="1866900" y="2084546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806</xdr:row>
      <xdr:rowOff>0</xdr:rowOff>
    </xdr:from>
    <xdr:ext cx="104775" cy="314325"/>
    <xdr:sp fLocksText="0">
      <xdr:nvSpPr>
        <xdr:cNvPr id="312" name="Text 17"/>
        <xdr:cNvSpPr txBox="1">
          <a:spLocks noChangeArrowheads="1"/>
        </xdr:cNvSpPr>
      </xdr:nvSpPr>
      <xdr:spPr>
        <a:xfrm>
          <a:off x="1866900" y="2084546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806</xdr:row>
      <xdr:rowOff>0</xdr:rowOff>
    </xdr:from>
    <xdr:ext cx="104775" cy="314325"/>
    <xdr:sp fLocksText="0">
      <xdr:nvSpPr>
        <xdr:cNvPr id="313" name="Text 17"/>
        <xdr:cNvSpPr txBox="1">
          <a:spLocks noChangeArrowheads="1"/>
        </xdr:cNvSpPr>
      </xdr:nvSpPr>
      <xdr:spPr>
        <a:xfrm>
          <a:off x="1866900" y="2084546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819</xdr:row>
      <xdr:rowOff>0</xdr:rowOff>
    </xdr:from>
    <xdr:ext cx="104775" cy="323850"/>
    <xdr:sp fLocksText="0">
      <xdr:nvSpPr>
        <xdr:cNvPr id="314" name="Text 17"/>
        <xdr:cNvSpPr txBox="1">
          <a:spLocks noChangeArrowheads="1"/>
        </xdr:cNvSpPr>
      </xdr:nvSpPr>
      <xdr:spPr>
        <a:xfrm>
          <a:off x="1866900" y="212531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819</xdr:row>
      <xdr:rowOff>0</xdr:rowOff>
    </xdr:from>
    <xdr:ext cx="104775" cy="323850"/>
    <xdr:sp fLocksText="0">
      <xdr:nvSpPr>
        <xdr:cNvPr id="315" name="Text 17"/>
        <xdr:cNvSpPr txBox="1">
          <a:spLocks noChangeArrowheads="1"/>
        </xdr:cNvSpPr>
      </xdr:nvSpPr>
      <xdr:spPr>
        <a:xfrm>
          <a:off x="1866900" y="212531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819</xdr:row>
      <xdr:rowOff>0</xdr:rowOff>
    </xdr:from>
    <xdr:ext cx="104775" cy="323850"/>
    <xdr:sp fLocksText="0">
      <xdr:nvSpPr>
        <xdr:cNvPr id="316" name="Text 17"/>
        <xdr:cNvSpPr txBox="1">
          <a:spLocks noChangeArrowheads="1"/>
        </xdr:cNvSpPr>
      </xdr:nvSpPr>
      <xdr:spPr>
        <a:xfrm>
          <a:off x="1866900" y="212531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819</xdr:row>
      <xdr:rowOff>0</xdr:rowOff>
    </xdr:from>
    <xdr:ext cx="104775" cy="323850"/>
    <xdr:sp fLocksText="0">
      <xdr:nvSpPr>
        <xdr:cNvPr id="317" name="Text 17"/>
        <xdr:cNvSpPr txBox="1">
          <a:spLocks noChangeArrowheads="1"/>
        </xdr:cNvSpPr>
      </xdr:nvSpPr>
      <xdr:spPr>
        <a:xfrm>
          <a:off x="1866900" y="212531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819</xdr:row>
      <xdr:rowOff>0</xdr:rowOff>
    </xdr:from>
    <xdr:ext cx="104775" cy="323850"/>
    <xdr:sp fLocksText="0">
      <xdr:nvSpPr>
        <xdr:cNvPr id="318" name="Text 17"/>
        <xdr:cNvSpPr txBox="1">
          <a:spLocks noChangeArrowheads="1"/>
        </xdr:cNvSpPr>
      </xdr:nvSpPr>
      <xdr:spPr>
        <a:xfrm>
          <a:off x="1866900" y="212531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819</xdr:row>
      <xdr:rowOff>0</xdr:rowOff>
    </xdr:from>
    <xdr:ext cx="104775" cy="323850"/>
    <xdr:sp fLocksText="0">
      <xdr:nvSpPr>
        <xdr:cNvPr id="319" name="Text 17"/>
        <xdr:cNvSpPr txBox="1">
          <a:spLocks noChangeArrowheads="1"/>
        </xdr:cNvSpPr>
      </xdr:nvSpPr>
      <xdr:spPr>
        <a:xfrm>
          <a:off x="1866900" y="212531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819</xdr:row>
      <xdr:rowOff>0</xdr:rowOff>
    </xdr:from>
    <xdr:ext cx="104775" cy="323850"/>
    <xdr:sp fLocksText="0">
      <xdr:nvSpPr>
        <xdr:cNvPr id="320" name="Text 17"/>
        <xdr:cNvSpPr txBox="1">
          <a:spLocks noChangeArrowheads="1"/>
        </xdr:cNvSpPr>
      </xdr:nvSpPr>
      <xdr:spPr>
        <a:xfrm>
          <a:off x="1866900" y="212531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819</xdr:row>
      <xdr:rowOff>0</xdr:rowOff>
    </xdr:from>
    <xdr:ext cx="104775" cy="323850"/>
    <xdr:sp fLocksText="0">
      <xdr:nvSpPr>
        <xdr:cNvPr id="321" name="Text 17"/>
        <xdr:cNvSpPr txBox="1">
          <a:spLocks noChangeArrowheads="1"/>
        </xdr:cNvSpPr>
      </xdr:nvSpPr>
      <xdr:spPr>
        <a:xfrm>
          <a:off x="1866900" y="212531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390525</xdr:colOff>
      <xdr:row>819</xdr:row>
      <xdr:rowOff>0</xdr:rowOff>
    </xdr:from>
    <xdr:ext cx="104775" cy="323850"/>
    <xdr:sp fLocksText="0">
      <xdr:nvSpPr>
        <xdr:cNvPr id="322" name="Text 17"/>
        <xdr:cNvSpPr txBox="1">
          <a:spLocks noChangeArrowheads="1"/>
        </xdr:cNvSpPr>
      </xdr:nvSpPr>
      <xdr:spPr>
        <a:xfrm>
          <a:off x="6581775" y="2125313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847</xdr:row>
      <xdr:rowOff>0</xdr:rowOff>
    </xdr:from>
    <xdr:ext cx="104775" cy="323850"/>
    <xdr:sp fLocksText="0">
      <xdr:nvSpPr>
        <xdr:cNvPr id="323" name="Text 17"/>
        <xdr:cNvSpPr txBox="1">
          <a:spLocks noChangeArrowheads="1"/>
        </xdr:cNvSpPr>
      </xdr:nvSpPr>
      <xdr:spPr>
        <a:xfrm>
          <a:off x="1866900" y="2202180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847</xdr:row>
      <xdr:rowOff>0</xdr:rowOff>
    </xdr:from>
    <xdr:ext cx="104775" cy="323850"/>
    <xdr:sp fLocksText="0">
      <xdr:nvSpPr>
        <xdr:cNvPr id="324" name="Text 17"/>
        <xdr:cNvSpPr txBox="1">
          <a:spLocks noChangeArrowheads="1"/>
        </xdr:cNvSpPr>
      </xdr:nvSpPr>
      <xdr:spPr>
        <a:xfrm>
          <a:off x="1866900" y="2202180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847</xdr:row>
      <xdr:rowOff>0</xdr:rowOff>
    </xdr:from>
    <xdr:ext cx="104775" cy="323850"/>
    <xdr:sp fLocksText="0">
      <xdr:nvSpPr>
        <xdr:cNvPr id="325" name="Text 17"/>
        <xdr:cNvSpPr txBox="1">
          <a:spLocks noChangeArrowheads="1"/>
        </xdr:cNvSpPr>
      </xdr:nvSpPr>
      <xdr:spPr>
        <a:xfrm>
          <a:off x="1866900" y="2202180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847</xdr:row>
      <xdr:rowOff>0</xdr:rowOff>
    </xdr:from>
    <xdr:ext cx="104775" cy="323850"/>
    <xdr:sp fLocksText="0">
      <xdr:nvSpPr>
        <xdr:cNvPr id="326" name="Text 17"/>
        <xdr:cNvSpPr txBox="1">
          <a:spLocks noChangeArrowheads="1"/>
        </xdr:cNvSpPr>
      </xdr:nvSpPr>
      <xdr:spPr>
        <a:xfrm>
          <a:off x="1866900" y="2202180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847</xdr:row>
      <xdr:rowOff>0</xdr:rowOff>
    </xdr:from>
    <xdr:ext cx="104775" cy="323850"/>
    <xdr:sp fLocksText="0">
      <xdr:nvSpPr>
        <xdr:cNvPr id="327" name="Text 17"/>
        <xdr:cNvSpPr txBox="1">
          <a:spLocks noChangeArrowheads="1"/>
        </xdr:cNvSpPr>
      </xdr:nvSpPr>
      <xdr:spPr>
        <a:xfrm>
          <a:off x="1866900" y="2202180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847</xdr:row>
      <xdr:rowOff>0</xdr:rowOff>
    </xdr:from>
    <xdr:ext cx="104775" cy="323850"/>
    <xdr:sp fLocksText="0">
      <xdr:nvSpPr>
        <xdr:cNvPr id="328" name="Text 17"/>
        <xdr:cNvSpPr txBox="1">
          <a:spLocks noChangeArrowheads="1"/>
        </xdr:cNvSpPr>
      </xdr:nvSpPr>
      <xdr:spPr>
        <a:xfrm>
          <a:off x="1866900" y="2202180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847</xdr:row>
      <xdr:rowOff>0</xdr:rowOff>
    </xdr:from>
    <xdr:ext cx="104775" cy="323850"/>
    <xdr:sp fLocksText="0">
      <xdr:nvSpPr>
        <xdr:cNvPr id="329" name="Text 17"/>
        <xdr:cNvSpPr txBox="1">
          <a:spLocks noChangeArrowheads="1"/>
        </xdr:cNvSpPr>
      </xdr:nvSpPr>
      <xdr:spPr>
        <a:xfrm>
          <a:off x="1866900" y="2202180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847</xdr:row>
      <xdr:rowOff>0</xdr:rowOff>
    </xdr:from>
    <xdr:ext cx="104775" cy="323850"/>
    <xdr:sp fLocksText="0">
      <xdr:nvSpPr>
        <xdr:cNvPr id="330" name="Text 17"/>
        <xdr:cNvSpPr txBox="1">
          <a:spLocks noChangeArrowheads="1"/>
        </xdr:cNvSpPr>
      </xdr:nvSpPr>
      <xdr:spPr>
        <a:xfrm>
          <a:off x="1866900" y="2202180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390525</xdr:colOff>
      <xdr:row>847</xdr:row>
      <xdr:rowOff>0</xdr:rowOff>
    </xdr:from>
    <xdr:ext cx="104775" cy="323850"/>
    <xdr:sp fLocksText="0">
      <xdr:nvSpPr>
        <xdr:cNvPr id="331" name="Text 17"/>
        <xdr:cNvSpPr txBox="1">
          <a:spLocks noChangeArrowheads="1"/>
        </xdr:cNvSpPr>
      </xdr:nvSpPr>
      <xdr:spPr>
        <a:xfrm>
          <a:off x="6581775" y="22021800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32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33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334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335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36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37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38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39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40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41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42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43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44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45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46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47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48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49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50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51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52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53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54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55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356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357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58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59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60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61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62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63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64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65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66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67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68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69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70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71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72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73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74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75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76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377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378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379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380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381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382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383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384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385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386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792</xdr:row>
      <xdr:rowOff>0</xdr:rowOff>
    </xdr:from>
    <xdr:ext cx="104775" cy="333375"/>
    <xdr:sp fLocksText="0">
      <xdr:nvSpPr>
        <xdr:cNvPr id="387" name="Text 17"/>
        <xdr:cNvSpPr txBox="1">
          <a:spLocks noChangeArrowheads="1"/>
        </xdr:cNvSpPr>
      </xdr:nvSpPr>
      <xdr:spPr>
        <a:xfrm>
          <a:off x="1866900" y="204311250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57225"/>
    <xdr:sp fLocksText="0">
      <xdr:nvSpPr>
        <xdr:cNvPr id="388" name="Text 8"/>
        <xdr:cNvSpPr txBox="1">
          <a:spLocks noChangeArrowheads="1"/>
        </xdr:cNvSpPr>
      </xdr:nvSpPr>
      <xdr:spPr>
        <a:xfrm>
          <a:off x="110013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57225"/>
    <xdr:sp fLocksText="0">
      <xdr:nvSpPr>
        <xdr:cNvPr id="389" name="Text 14"/>
        <xdr:cNvSpPr txBox="1">
          <a:spLocks noChangeArrowheads="1"/>
        </xdr:cNvSpPr>
      </xdr:nvSpPr>
      <xdr:spPr>
        <a:xfrm>
          <a:off x="110013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57225"/>
    <xdr:sp fLocksText="0">
      <xdr:nvSpPr>
        <xdr:cNvPr id="390" name="Text 8"/>
        <xdr:cNvSpPr txBox="1">
          <a:spLocks noChangeArrowheads="1"/>
        </xdr:cNvSpPr>
      </xdr:nvSpPr>
      <xdr:spPr>
        <a:xfrm>
          <a:off x="110013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57225"/>
    <xdr:sp fLocksText="0">
      <xdr:nvSpPr>
        <xdr:cNvPr id="391" name="Text 14"/>
        <xdr:cNvSpPr txBox="1">
          <a:spLocks noChangeArrowheads="1"/>
        </xdr:cNvSpPr>
      </xdr:nvSpPr>
      <xdr:spPr>
        <a:xfrm>
          <a:off x="110013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57225"/>
    <xdr:sp fLocksText="0">
      <xdr:nvSpPr>
        <xdr:cNvPr id="392" name="Text 8"/>
        <xdr:cNvSpPr txBox="1">
          <a:spLocks noChangeArrowheads="1"/>
        </xdr:cNvSpPr>
      </xdr:nvSpPr>
      <xdr:spPr>
        <a:xfrm>
          <a:off x="120300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57225"/>
    <xdr:sp fLocksText="0">
      <xdr:nvSpPr>
        <xdr:cNvPr id="393" name="Text 14"/>
        <xdr:cNvSpPr txBox="1">
          <a:spLocks noChangeArrowheads="1"/>
        </xdr:cNvSpPr>
      </xdr:nvSpPr>
      <xdr:spPr>
        <a:xfrm>
          <a:off x="120300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94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95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396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397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98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399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00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01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02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03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04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05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06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07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08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09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10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11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12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13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14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15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16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417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418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419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20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21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22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23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24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25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26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27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28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29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30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31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32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33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34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35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36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37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38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439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440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441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967</xdr:row>
      <xdr:rowOff>0</xdr:rowOff>
    </xdr:from>
    <xdr:ext cx="95250" cy="628650"/>
    <xdr:sp fLocksText="0">
      <xdr:nvSpPr>
        <xdr:cNvPr id="442" name="Text 8"/>
        <xdr:cNvSpPr txBox="1">
          <a:spLocks noChangeArrowheads="1"/>
        </xdr:cNvSpPr>
      </xdr:nvSpPr>
      <xdr:spPr>
        <a:xfrm>
          <a:off x="5076825" y="247449975"/>
          <a:ext cx="95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28650"/>
    <xdr:sp fLocksText="0">
      <xdr:nvSpPr>
        <xdr:cNvPr id="443" name="Text 14"/>
        <xdr:cNvSpPr txBox="1">
          <a:spLocks noChangeArrowheads="1"/>
        </xdr:cNvSpPr>
      </xdr:nvSpPr>
      <xdr:spPr>
        <a:xfrm>
          <a:off x="5076825" y="247449975"/>
          <a:ext cx="95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628650</xdr:colOff>
      <xdr:row>967</xdr:row>
      <xdr:rowOff>0</xdr:rowOff>
    </xdr:from>
    <xdr:ext cx="123825" cy="590550"/>
    <xdr:sp fLocksText="0">
      <xdr:nvSpPr>
        <xdr:cNvPr id="444" name="Text 15"/>
        <xdr:cNvSpPr txBox="1">
          <a:spLocks noChangeArrowheads="1"/>
        </xdr:cNvSpPr>
      </xdr:nvSpPr>
      <xdr:spPr>
        <a:xfrm>
          <a:off x="5791200" y="247449975"/>
          <a:ext cx="1238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28650"/>
    <xdr:sp fLocksText="0">
      <xdr:nvSpPr>
        <xdr:cNvPr id="445" name="Text 8"/>
        <xdr:cNvSpPr txBox="1">
          <a:spLocks noChangeArrowheads="1"/>
        </xdr:cNvSpPr>
      </xdr:nvSpPr>
      <xdr:spPr>
        <a:xfrm>
          <a:off x="5162550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28650"/>
    <xdr:sp fLocksText="0">
      <xdr:nvSpPr>
        <xdr:cNvPr id="446" name="Text 14"/>
        <xdr:cNvSpPr txBox="1">
          <a:spLocks noChangeArrowheads="1"/>
        </xdr:cNvSpPr>
      </xdr:nvSpPr>
      <xdr:spPr>
        <a:xfrm>
          <a:off x="5162550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967</xdr:row>
      <xdr:rowOff>0</xdr:rowOff>
    </xdr:from>
    <xdr:ext cx="104775" cy="628650"/>
    <xdr:sp fLocksText="0">
      <xdr:nvSpPr>
        <xdr:cNvPr id="447" name="Text 8"/>
        <xdr:cNvSpPr txBox="1">
          <a:spLocks noChangeArrowheads="1"/>
        </xdr:cNvSpPr>
      </xdr:nvSpPr>
      <xdr:spPr>
        <a:xfrm>
          <a:off x="793432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967</xdr:row>
      <xdr:rowOff>0</xdr:rowOff>
    </xdr:from>
    <xdr:ext cx="104775" cy="628650"/>
    <xdr:sp fLocksText="0">
      <xdr:nvSpPr>
        <xdr:cNvPr id="448" name="Text 14"/>
        <xdr:cNvSpPr txBox="1">
          <a:spLocks noChangeArrowheads="1"/>
        </xdr:cNvSpPr>
      </xdr:nvSpPr>
      <xdr:spPr>
        <a:xfrm>
          <a:off x="793432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967</xdr:row>
      <xdr:rowOff>0</xdr:rowOff>
    </xdr:from>
    <xdr:ext cx="104775" cy="628650"/>
    <xdr:sp fLocksText="0">
      <xdr:nvSpPr>
        <xdr:cNvPr id="449" name="Text 8"/>
        <xdr:cNvSpPr txBox="1">
          <a:spLocks noChangeArrowheads="1"/>
        </xdr:cNvSpPr>
      </xdr:nvSpPr>
      <xdr:spPr>
        <a:xfrm>
          <a:off x="8001000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967</xdr:row>
      <xdr:rowOff>0</xdr:rowOff>
    </xdr:from>
    <xdr:ext cx="104775" cy="628650"/>
    <xdr:sp fLocksText="0">
      <xdr:nvSpPr>
        <xdr:cNvPr id="450" name="Text 14"/>
        <xdr:cNvSpPr txBox="1">
          <a:spLocks noChangeArrowheads="1"/>
        </xdr:cNvSpPr>
      </xdr:nvSpPr>
      <xdr:spPr>
        <a:xfrm>
          <a:off x="8001000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967</xdr:row>
      <xdr:rowOff>0</xdr:rowOff>
    </xdr:from>
    <xdr:ext cx="104775" cy="628650"/>
    <xdr:sp fLocksText="0">
      <xdr:nvSpPr>
        <xdr:cNvPr id="451" name="Text 8"/>
        <xdr:cNvSpPr txBox="1">
          <a:spLocks noChangeArrowheads="1"/>
        </xdr:cNvSpPr>
      </xdr:nvSpPr>
      <xdr:spPr>
        <a:xfrm>
          <a:off x="8001000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967</xdr:row>
      <xdr:rowOff>0</xdr:rowOff>
    </xdr:from>
    <xdr:ext cx="104775" cy="628650"/>
    <xdr:sp fLocksText="0">
      <xdr:nvSpPr>
        <xdr:cNvPr id="452" name="Text 14"/>
        <xdr:cNvSpPr txBox="1">
          <a:spLocks noChangeArrowheads="1"/>
        </xdr:cNvSpPr>
      </xdr:nvSpPr>
      <xdr:spPr>
        <a:xfrm>
          <a:off x="8001000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967</xdr:row>
      <xdr:rowOff>0</xdr:rowOff>
    </xdr:from>
    <xdr:ext cx="104775" cy="628650"/>
    <xdr:sp fLocksText="0">
      <xdr:nvSpPr>
        <xdr:cNvPr id="453" name="Text 8"/>
        <xdr:cNvSpPr txBox="1">
          <a:spLocks noChangeArrowheads="1"/>
        </xdr:cNvSpPr>
      </xdr:nvSpPr>
      <xdr:spPr>
        <a:xfrm>
          <a:off x="8001000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967</xdr:row>
      <xdr:rowOff>0</xdr:rowOff>
    </xdr:from>
    <xdr:ext cx="104775" cy="628650"/>
    <xdr:sp fLocksText="0">
      <xdr:nvSpPr>
        <xdr:cNvPr id="454" name="Text 14"/>
        <xdr:cNvSpPr txBox="1">
          <a:spLocks noChangeArrowheads="1"/>
        </xdr:cNvSpPr>
      </xdr:nvSpPr>
      <xdr:spPr>
        <a:xfrm>
          <a:off x="8001000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28650"/>
    <xdr:sp fLocksText="0">
      <xdr:nvSpPr>
        <xdr:cNvPr id="455" name="Text 8"/>
        <xdr:cNvSpPr txBox="1">
          <a:spLocks noChangeArrowheads="1"/>
        </xdr:cNvSpPr>
      </xdr:nvSpPr>
      <xdr:spPr>
        <a:xfrm>
          <a:off x="5076825" y="247449975"/>
          <a:ext cx="95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28650"/>
    <xdr:sp fLocksText="0">
      <xdr:nvSpPr>
        <xdr:cNvPr id="456" name="Text 14"/>
        <xdr:cNvSpPr txBox="1">
          <a:spLocks noChangeArrowheads="1"/>
        </xdr:cNvSpPr>
      </xdr:nvSpPr>
      <xdr:spPr>
        <a:xfrm>
          <a:off x="5076825" y="247449975"/>
          <a:ext cx="95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28650"/>
    <xdr:sp fLocksText="0">
      <xdr:nvSpPr>
        <xdr:cNvPr id="457" name="Text 8"/>
        <xdr:cNvSpPr txBox="1">
          <a:spLocks noChangeArrowheads="1"/>
        </xdr:cNvSpPr>
      </xdr:nvSpPr>
      <xdr:spPr>
        <a:xfrm>
          <a:off x="5076825" y="247449975"/>
          <a:ext cx="95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28650"/>
    <xdr:sp fLocksText="0">
      <xdr:nvSpPr>
        <xdr:cNvPr id="458" name="Text 14"/>
        <xdr:cNvSpPr txBox="1">
          <a:spLocks noChangeArrowheads="1"/>
        </xdr:cNvSpPr>
      </xdr:nvSpPr>
      <xdr:spPr>
        <a:xfrm>
          <a:off x="5076825" y="247449975"/>
          <a:ext cx="95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28650"/>
    <xdr:sp fLocksText="0">
      <xdr:nvSpPr>
        <xdr:cNvPr id="459" name="Text 8"/>
        <xdr:cNvSpPr txBox="1">
          <a:spLocks noChangeArrowheads="1"/>
        </xdr:cNvSpPr>
      </xdr:nvSpPr>
      <xdr:spPr>
        <a:xfrm>
          <a:off x="5162550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28650"/>
    <xdr:sp fLocksText="0">
      <xdr:nvSpPr>
        <xdr:cNvPr id="460" name="Text 14"/>
        <xdr:cNvSpPr txBox="1">
          <a:spLocks noChangeArrowheads="1"/>
        </xdr:cNvSpPr>
      </xdr:nvSpPr>
      <xdr:spPr>
        <a:xfrm>
          <a:off x="5162550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28650"/>
    <xdr:sp fLocksText="0">
      <xdr:nvSpPr>
        <xdr:cNvPr id="461" name="Text 8"/>
        <xdr:cNvSpPr txBox="1">
          <a:spLocks noChangeArrowheads="1"/>
        </xdr:cNvSpPr>
      </xdr:nvSpPr>
      <xdr:spPr>
        <a:xfrm>
          <a:off x="5076825" y="247449975"/>
          <a:ext cx="95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28650"/>
    <xdr:sp fLocksText="0">
      <xdr:nvSpPr>
        <xdr:cNvPr id="462" name="Text 14"/>
        <xdr:cNvSpPr txBox="1">
          <a:spLocks noChangeArrowheads="1"/>
        </xdr:cNvSpPr>
      </xdr:nvSpPr>
      <xdr:spPr>
        <a:xfrm>
          <a:off x="5076825" y="247449975"/>
          <a:ext cx="95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28650"/>
    <xdr:sp fLocksText="0">
      <xdr:nvSpPr>
        <xdr:cNvPr id="463" name="Text 8"/>
        <xdr:cNvSpPr txBox="1">
          <a:spLocks noChangeArrowheads="1"/>
        </xdr:cNvSpPr>
      </xdr:nvSpPr>
      <xdr:spPr>
        <a:xfrm>
          <a:off x="5076825" y="247449975"/>
          <a:ext cx="95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95250" cy="628650"/>
    <xdr:sp fLocksText="0">
      <xdr:nvSpPr>
        <xdr:cNvPr id="464" name="Text 14"/>
        <xdr:cNvSpPr txBox="1">
          <a:spLocks noChangeArrowheads="1"/>
        </xdr:cNvSpPr>
      </xdr:nvSpPr>
      <xdr:spPr>
        <a:xfrm>
          <a:off x="5076825" y="247449975"/>
          <a:ext cx="95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28650"/>
    <xdr:sp fLocksText="0">
      <xdr:nvSpPr>
        <xdr:cNvPr id="465" name="Text 8"/>
        <xdr:cNvSpPr txBox="1">
          <a:spLocks noChangeArrowheads="1"/>
        </xdr:cNvSpPr>
      </xdr:nvSpPr>
      <xdr:spPr>
        <a:xfrm>
          <a:off x="5162550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28650"/>
    <xdr:sp fLocksText="0">
      <xdr:nvSpPr>
        <xdr:cNvPr id="466" name="Text 14"/>
        <xdr:cNvSpPr txBox="1">
          <a:spLocks noChangeArrowheads="1"/>
        </xdr:cNvSpPr>
      </xdr:nvSpPr>
      <xdr:spPr>
        <a:xfrm>
          <a:off x="5162550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965</xdr:row>
      <xdr:rowOff>247650</xdr:rowOff>
    </xdr:from>
    <xdr:ext cx="114300" cy="628650"/>
    <xdr:sp fLocksText="0">
      <xdr:nvSpPr>
        <xdr:cNvPr id="467" name="Text 8"/>
        <xdr:cNvSpPr txBox="1">
          <a:spLocks noChangeArrowheads="1"/>
        </xdr:cNvSpPr>
      </xdr:nvSpPr>
      <xdr:spPr>
        <a:xfrm>
          <a:off x="11229975" y="24721185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967</xdr:row>
      <xdr:rowOff>0</xdr:rowOff>
    </xdr:from>
    <xdr:ext cx="114300" cy="628650"/>
    <xdr:sp fLocksText="0">
      <xdr:nvSpPr>
        <xdr:cNvPr id="468" name="Text 14"/>
        <xdr:cNvSpPr txBox="1">
          <a:spLocks noChangeArrowheads="1"/>
        </xdr:cNvSpPr>
      </xdr:nvSpPr>
      <xdr:spPr>
        <a:xfrm>
          <a:off x="10925175" y="247449975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967</xdr:row>
      <xdr:rowOff>0</xdr:rowOff>
    </xdr:from>
    <xdr:ext cx="114300" cy="628650"/>
    <xdr:sp fLocksText="0">
      <xdr:nvSpPr>
        <xdr:cNvPr id="469" name="Text 8"/>
        <xdr:cNvSpPr txBox="1">
          <a:spLocks noChangeArrowheads="1"/>
        </xdr:cNvSpPr>
      </xdr:nvSpPr>
      <xdr:spPr>
        <a:xfrm>
          <a:off x="10925175" y="247449975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967</xdr:row>
      <xdr:rowOff>0</xdr:rowOff>
    </xdr:from>
    <xdr:ext cx="114300" cy="628650"/>
    <xdr:sp fLocksText="0">
      <xdr:nvSpPr>
        <xdr:cNvPr id="470" name="Text 14"/>
        <xdr:cNvSpPr txBox="1">
          <a:spLocks noChangeArrowheads="1"/>
        </xdr:cNvSpPr>
      </xdr:nvSpPr>
      <xdr:spPr>
        <a:xfrm>
          <a:off x="10925175" y="247449975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28650"/>
    <xdr:sp fLocksText="0">
      <xdr:nvSpPr>
        <xdr:cNvPr id="471" name="Text 8"/>
        <xdr:cNvSpPr txBox="1">
          <a:spLocks noChangeArrowheads="1"/>
        </xdr:cNvSpPr>
      </xdr:nvSpPr>
      <xdr:spPr>
        <a:xfrm>
          <a:off x="110013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28650"/>
    <xdr:sp fLocksText="0">
      <xdr:nvSpPr>
        <xdr:cNvPr id="472" name="Text 14"/>
        <xdr:cNvSpPr txBox="1">
          <a:spLocks noChangeArrowheads="1"/>
        </xdr:cNvSpPr>
      </xdr:nvSpPr>
      <xdr:spPr>
        <a:xfrm>
          <a:off x="110013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888</xdr:row>
      <xdr:rowOff>0</xdr:rowOff>
    </xdr:from>
    <xdr:ext cx="104775" cy="314325"/>
    <xdr:sp fLocksText="0">
      <xdr:nvSpPr>
        <xdr:cNvPr id="473" name="Text 17"/>
        <xdr:cNvSpPr txBox="1">
          <a:spLocks noChangeArrowheads="1"/>
        </xdr:cNvSpPr>
      </xdr:nvSpPr>
      <xdr:spPr>
        <a:xfrm>
          <a:off x="1866900" y="2304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888</xdr:row>
      <xdr:rowOff>0</xdr:rowOff>
    </xdr:from>
    <xdr:ext cx="104775" cy="314325"/>
    <xdr:sp fLocksText="0">
      <xdr:nvSpPr>
        <xdr:cNvPr id="474" name="Text 17"/>
        <xdr:cNvSpPr txBox="1">
          <a:spLocks noChangeArrowheads="1"/>
        </xdr:cNvSpPr>
      </xdr:nvSpPr>
      <xdr:spPr>
        <a:xfrm>
          <a:off x="1866900" y="2304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888</xdr:row>
      <xdr:rowOff>0</xdr:rowOff>
    </xdr:from>
    <xdr:ext cx="104775" cy="314325"/>
    <xdr:sp fLocksText="0">
      <xdr:nvSpPr>
        <xdr:cNvPr id="475" name="Text 17"/>
        <xdr:cNvSpPr txBox="1">
          <a:spLocks noChangeArrowheads="1"/>
        </xdr:cNvSpPr>
      </xdr:nvSpPr>
      <xdr:spPr>
        <a:xfrm>
          <a:off x="1866900" y="2304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888</xdr:row>
      <xdr:rowOff>0</xdr:rowOff>
    </xdr:from>
    <xdr:ext cx="104775" cy="314325"/>
    <xdr:sp fLocksText="0">
      <xdr:nvSpPr>
        <xdr:cNvPr id="476" name="Text 17"/>
        <xdr:cNvSpPr txBox="1">
          <a:spLocks noChangeArrowheads="1"/>
        </xdr:cNvSpPr>
      </xdr:nvSpPr>
      <xdr:spPr>
        <a:xfrm>
          <a:off x="1866900" y="2304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888</xdr:row>
      <xdr:rowOff>0</xdr:rowOff>
    </xdr:from>
    <xdr:ext cx="104775" cy="314325"/>
    <xdr:sp fLocksText="0">
      <xdr:nvSpPr>
        <xdr:cNvPr id="477" name="Text 17"/>
        <xdr:cNvSpPr txBox="1">
          <a:spLocks noChangeArrowheads="1"/>
        </xdr:cNvSpPr>
      </xdr:nvSpPr>
      <xdr:spPr>
        <a:xfrm>
          <a:off x="1866900" y="2304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888</xdr:row>
      <xdr:rowOff>0</xdr:rowOff>
    </xdr:from>
    <xdr:ext cx="104775" cy="314325"/>
    <xdr:sp fLocksText="0">
      <xdr:nvSpPr>
        <xdr:cNvPr id="478" name="Text 17"/>
        <xdr:cNvSpPr txBox="1">
          <a:spLocks noChangeArrowheads="1"/>
        </xdr:cNvSpPr>
      </xdr:nvSpPr>
      <xdr:spPr>
        <a:xfrm>
          <a:off x="1866900" y="2304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888</xdr:row>
      <xdr:rowOff>0</xdr:rowOff>
    </xdr:from>
    <xdr:ext cx="104775" cy="314325"/>
    <xdr:sp fLocksText="0">
      <xdr:nvSpPr>
        <xdr:cNvPr id="479" name="Text 17"/>
        <xdr:cNvSpPr txBox="1">
          <a:spLocks noChangeArrowheads="1"/>
        </xdr:cNvSpPr>
      </xdr:nvSpPr>
      <xdr:spPr>
        <a:xfrm>
          <a:off x="1866900" y="2304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888</xdr:row>
      <xdr:rowOff>0</xdr:rowOff>
    </xdr:from>
    <xdr:ext cx="104775" cy="314325"/>
    <xdr:sp fLocksText="0">
      <xdr:nvSpPr>
        <xdr:cNvPr id="480" name="Text 17"/>
        <xdr:cNvSpPr txBox="1">
          <a:spLocks noChangeArrowheads="1"/>
        </xdr:cNvSpPr>
      </xdr:nvSpPr>
      <xdr:spPr>
        <a:xfrm>
          <a:off x="1866900" y="2304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390525</xdr:colOff>
      <xdr:row>888</xdr:row>
      <xdr:rowOff>0</xdr:rowOff>
    </xdr:from>
    <xdr:ext cx="104775" cy="314325"/>
    <xdr:sp fLocksText="0">
      <xdr:nvSpPr>
        <xdr:cNvPr id="481" name="Text 17"/>
        <xdr:cNvSpPr txBox="1">
          <a:spLocks noChangeArrowheads="1"/>
        </xdr:cNvSpPr>
      </xdr:nvSpPr>
      <xdr:spPr>
        <a:xfrm>
          <a:off x="6581775" y="2304097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57225"/>
    <xdr:sp fLocksText="0">
      <xdr:nvSpPr>
        <xdr:cNvPr id="482" name="Text 8"/>
        <xdr:cNvSpPr txBox="1">
          <a:spLocks noChangeArrowheads="1"/>
        </xdr:cNvSpPr>
      </xdr:nvSpPr>
      <xdr:spPr>
        <a:xfrm>
          <a:off x="120300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57225"/>
    <xdr:sp fLocksText="0">
      <xdr:nvSpPr>
        <xdr:cNvPr id="483" name="Text 14"/>
        <xdr:cNvSpPr txBox="1">
          <a:spLocks noChangeArrowheads="1"/>
        </xdr:cNvSpPr>
      </xdr:nvSpPr>
      <xdr:spPr>
        <a:xfrm>
          <a:off x="120300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57225"/>
    <xdr:sp fLocksText="0">
      <xdr:nvSpPr>
        <xdr:cNvPr id="484" name="Text 8"/>
        <xdr:cNvSpPr txBox="1">
          <a:spLocks noChangeArrowheads="1"/>
        </xdr:cNvSpPr>
      </xdr:nvSpPr>
      <xdr:spPr>
        <a:xfrm>
          <a:off x="120300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57225"/>
    <xdr:sp fLocksText="0">
      <xdr:nvSpPr>
        <xdr:cNvPr id="485" name="Text 14"/>
        <xdr:cNvSpPr txBox="1">
          <a:spLocks noChangeArrowheads="1"/>
        </xdr:cNvSpPr>
      </xdr:nvSpPr>
      <xdr:spPr>
        <a:xfrm>
          <a:off x="120300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14300" cy="628650"/>
    <xdr:sp fLocksText="0">
      <xdr:nvSpPr>
        <xdr:cNvPr id="486" name="Text 8"/>
        <xdr:cNvSpPr txBox="1">
          <a:spLocks noChangeArrowheads="1"/>
        </xdr:cNvSpPr>
      </xdr:nvSpPr>
      <xdr:spPr>
        <a:xfrm>
          <a:off x="12030075" y="247449975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14300" cy="628650"/>
    <xdr:sp fLocksText="0">
      <xdr:nvSpPr>
        <xdr:cNvPr id="487" name="Text 14"/>
        <xdr:cNvSpPr txBox="1">
          <a:spLocks noChangeArrowheads="1"/>
        </xdr:cNvSpPr>
      </xdr:nvSpPr>
      <xdr:spPr>
        <a:xfrm>
          <a:off x="12030075" y="247449975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14300" cy="628650"/>
    <xdr:sp fLocksText="0">
      <xdr:nvSpPr>
        <xdr:cNvPr id="488" name="Text 8"/>
        <xdr:cNvSpPr txBox="1">
          <a:spLocks noChangeArrowheads="1"/>
        </xdr:cNvSpPr>
      </xdr:nvSpPr>
      <xdr:spPr>
        <a:xfrm>
          <a:off x="12030075" y="247449975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14300" cy="628650"/>
    <xdr:sp fLocksText="0">
      <xdr:nvSpPr>
        <xdr:cNvPr id="489" name="Text 14"/>
        <xdr:cNvSpPr txBox="1">
          <a:spLocks noChangeArrowheads="1"/>
        </xdr:cNvSpPr>
      </xdr:nvSpPr>
      <xdr:spPr>
        <a:xfrm>
          <a:off x="12030075" y="247449975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28650"/>
    <xdr:sp fLocksText="0">
      <xdr:nvSpPr>
        <xdr:cNvPr id="490" name="Text 8"/>
        <xdr:cNvSpPr txBox="1">
          <a:spLocks noChangeArrowheads="1"/>
        </xdr:cNvSpPr>
      </xdr:nvSpPr>
      <xdr:spPr>
        <a:xfrm>
          <a:off x="120300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28650"/>
    <xdr:sp fLocksText="0">
      <xdr:nvSpPr>
        <xdr:cNvPr id="491" name="Text 14"/>
        <xdr:cNvSpPr txBox="1">
          <a:spLocks noChangeArrowheads="1"/>
        </xdr:cNvSpPr>
      </xdr:nvSpPr>
      <xdr:spPr>
        <a:xfrm>
          <a:off x="120300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57225"/>
    <xdr:sp fLocksText="0">
      <xdr:nvSpPr>
        <xdr:cNvPr id="492" name="Text 8"/>
        <xdr:cNvSpPr txBox="1">
          <a:spLocks noChangeArrowheads="1"/>
        </xdr:cNvSpPr>
      </xdr:nvSpPr>
      <xdr:spPr>
        <a:xfrm>
          <a:off x="110013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57225"/>
    <xdr:sp fLocksText="0">
      <xdr:nvSpPr>
        <xdr:cNvPr id="493" name="Text 14"/>
        <xdr:cNvSpPr txBox="1">
          <a:spLocks noChangeArrowheads="1"/>
        </xdr:cNvSpPr>
      </xdr:nvSpPr>
      <xdr:spPr>
        <a:xfrm>
          <a:off x="110013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57225"/>
    <xdr:sp fLocksText="0">
      <xdr:nvSpPr>
        <xdr:cNvPr id="494" name="Text 8"/>
        <xdr:cNvSpPr txBox="1">
          <a:spLocks noChangeArrowheads="1"/>
        </xdr:cNvSpPr>
      </xdr:nvSpPr>
      <xdr:spPr>
        <a:xfrm>
          <a:off x="110013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57225"/>
    <xdr:sp fLocksText="0">
      <xdr:nvSpPr>
        <xdr:cNvPr id="495" name="Text 14"/>
        <xdr:cNvSpPr txBox="1">
          <a:spLocks noChangeArrowheads="1"/>
        </xdr:cNvSpPr>
      </xdr:nvSpPr>
      <xdr:spPr>
        <a:xfrm>
          <a:off x="110013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28650"/>
    <xdr:sp fLocksText="0">
      <xdr:nvSpPr>
        <xdr:cNvPr id="496" name="Text 8"/>
        <xdr:cNvSpPr txBox="1">
          <a:spLocks noChangeArrowheads="1"/>
        </xdr:cNvSpPr>
      </xdr:nvSpPr>
      <xdr:spPr>
        <a:xfrm>
          <a:off x="110013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28650"/>
    <xdr:sp fLocksText="0">
      <xdr:nvSpPr>
        <xdr:cNvPr id="497" name="Text 14"/>
        <xdr:cNvSpPr txBox="1">
          <a:spLocks noChangeArrowheads="1"/>
        </xdr:cNvSpPr>
      </xdr:nvSpPr>
      <xdr:spPr>
        <a:xfrm>
          <a:off x="110013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57225"/>
    <xdr:sp fLocksText="0">
      <xdr:nvSpPr>
        <xdr:cNvPr id="498" name="Text 8"/>
        <xdr:cNvSpPr txBox="1">
          <a:spLocks noChangeArrowheads="1"/>
        </xdr:cNvSpPr>
      </xdr:nvSpPr>
      <xdr:spPr>
        <a:xfrm>
          <a:off x="120300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57225"/>
    <xdr:sp fLocksText="0">
      <xdr:nvSpPr>
        <xdr:cNvPr id="499" name="Text 14"/>
        <xdr:cNvSpPr txBox="1">
          <a:spLocks noChangeArrowheads="1"/>
        </xdr:cNvSpPr>
      </xdr:nvSpPr>
      <xdr:spPr>
        <a:xfrm>
          <a:off x="120300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57225"/>
    <xdr:sp fLocksText="0">
      <xdr:nvSpPr>
        <xdr:cNvPr id="500" name="Text 8"/>
        <xdr:cNvSpPr txBox="1">
          <a:spLocks noChangeArrowheads="1"/>
        </xdr:cNvSpPr>
      </xdr:nvSpPr>
      <xdr:spPr>
        <a:xfrm>
          <a:off x="120300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57225"/>
    <xdr:sp fLocksText="0">
      <xdr:nvSpPr>
        <xdr:cNvPr id="501" name="Text 14"/>
        <xdr:cNvSpPr txBox="1">
          <a:spLocks noChangeArrowheads="1"/>
        </xdr:cNvSpPr>
      </xdr:nvSpPr>
      <xdr:spPr>
        <a:xfrm>
          <a:off x="120300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14300" cy="628650"/>
    <xdr:sp fLocksText="0">
      <xdr:nvSpPr>
        <xdr:cNvPr id="502" name="Text 8"/>
        <xdr:cNvSpPr txBox="1">
          <a:spLocks noChangeArrowheads="1"/>
        </xdr:cNvSpPr>
      </xdr:nvSpPr>
      <xdr:spPr>
        <a:xfrm>
          <a:off x="12030075" y="247449975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14300" cy="628650"/>
    <xdr:sp fLocksText="0">
      <xdr:nvSpPr>
        <xdr:cNvPr id="503" name="Text 14"/>
        <xdr:cNvSpPr txBox="1">
          <a:spLocks noChangeArrowheads="1"/>
        </xdr:cNvSpPr>
      </xdr:nvSpPr>
      <xdr:spPr>
        <a:xfrm>
          <a:off x="12030075" y="247449975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14300" cy="628650"/>
    <xdr:sp fLocksText="0">
      <xdr:nvSpPr>
        <xdr:cNvPr id="504" name="Text 8"/>
        <xdr:cNvSpPr txBox="1">
          <a:spLocks noChangeArrowheads="1"/>
        </xdr:cNvSpPr>
      </xdr:nvSpPr>
      <xdr:spPr>
        <a:xfrm>
          <a:off x="12030075" y="247449975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14300" cy="628650"/>
    <xdr:sp fLocksText="0">
      <xdr:nvSpPr>
        <xdr:cNvPr id="505" name="Text 14"/>
        <xdr:cNvSpPr txBox="1">
          <a:spLocks noChangeArrowheads="1"/>
        </xdr:cNvSpPr>
      </xdr:nvSpPr>
      <xdr:spPr>
        <a:xfrm>
          <a:off x="12030075" y="247449975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28650"/>
    <xdr:sp fLocksText="0">
      <xdr:nvSpPr>
        <xdr:cNvPr id="506" name="Text 8"/>
        <xdr:cNvSpPr txBox="1">
          <a:spLocks noChangeArrowheads="1"/>
        </xdr:cNvSpPr>
      </xdr:nvSpPr>
      <xdr:spPr>
        <a:xfrm>
          <a:off x="120300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28650"/>
    <xdr:sp fLocksText="0">
      <xdr:nvSpPr>
        <xdr:cNvPr id="507" name="Text 14"/>
        <xdr:cNvSpPr txBox="1">
          <a:spLocks noChangeArrowheads="1"/>
        </xdr:cNvSpPr>
      </xdr:nvSpPr>
      <xdr:spPr>
        <a:xfrm>
          <a:off x="120300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57225"/>
    <xdr:sp fLocksText="0">
      <xdr:nvSpPr>
        <xdr:cNvPr id="508" name="Text 8"/>
        <xdr:cNvSpPr txBox="1">
          <a:spLocks noChangeArrowheads="1"/>
        </xdr:cNvSpPr>
      </xdr:nvSpPr>
      <xdr:spPr>
        <a:xfrm>
          <a:off x="120300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57225"/>
    <xdr:sp fLocksText="0">
      <xdr:nvSpPr>
        <xdr:cNvPr id="509" name="Text 14"/>
        <xdr:cNvSpPr txBox="1">
          <a:spLocks noChangeArrowheads="1"/>
        </xdr:cNvSpPr>
      </xdr:nvSpPr>
      <xdr:spPr>
        <a:xfrm>
          <a:off x="120300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57225"/>
    <xdr:sp fLocksText="0">
      <xdr:nvSpPr>
        <xdr:cNvPr id="510" name="Text 8"/>
        <xdr:cNvSpPr txBox="1">
          <a:spLocks noChangeArrowheads="1"/>
        </xdr:cNvSpPr>
      </xdr:nvSpPr>
      <xdr:spPr>
        <a:xfrm>
          <a:off x="120300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57225"/>
    <xdr:sp fLocksText="0">
      <xdr:nvSpPr>
        <xdr:cNvPr id="511" name="Text 14"/>
        <xdr:cNvSpPr txBox="1">
          <a:spLocks noChangeArrowheads="1"/>
        </xdr:cNvSpPr>
      </xdr:nvSpPr>
      <xdr:spPr>
        <a:xfrm>
          <a:off x="120300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28650"/>
    <xdr:sp fLocksText="0">
      <xdr:nvSpPr>
        <xdr:cNvPr id="512" name="Text 8"/>
        <xdr:cNvSpPr txBox="1">
          <a:spLocks noChangeArrowheads="1"/>
        </xdr:cNvSpPr>
      </xdr:nvSpPr>
      <xdr:spPr>
        <a:xfrm>
          <a:off x="120300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967</xdr:row>
      <xdr:rowOff>0</xdr:rowOff>
    </xdr:from>
    <xdr:ext cx="104775" cy="628650"/>
    <xdr:sp fLocksText="0">
      <xdr:nvSpPr>
        <xdr:cNvPr id="513" name="Text 14"/>
        <xdr:cNvSpPr txBox="1">
          <a:spLocks noChangeArrowheads="1"/>
        </xdr:cNvSpPr>
      </xdr:nvSpPr>
      <xdr:spPr>
        <a:xfrm>
          <a:off x="120300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964</xdr:row>
      <xdr:rowOff>0</xdr:rowOff>
    </xdr:from>
    <xdr:ext cx="95250" cy="676275"/>
    <xdr:sp fLocksText="0">
      <xdr:nvSpPr>
        <xdr:cNvPr id="514" name="Text 8"/>
        <xdr:cNvSpPr txBox="1">
          <a:spLocks noChangeArrowheads="1"/>
        </xdr:cNvSpPr>
      </xdr:nvSpPr>
      <xdr:spPr>
        <a:xfrm>
          <a:off x="5076825" y="2467546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964</xdr:row>
      <xdr:rowOff>0</xdr:rowOff>
    </xdr:from>
    <xdr:ext cx="104775" cy="676275"/>
    <xdr:sp fLocksText="0">
      <xdr:nvSpPr>
        <xdr:cNvPr id="515" name="Text 10"/>
        <xdr:cNvSpPr txBox="1">
          <a:spLocks noChangeArrowheads="1"/>
        </xdr:cNvSpPr>
      </xdr:nvSpPr>
      <xdr:spPr>
        <a:xfrm>
          <a:off x="12477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964</xdr:row>
      <xdr:rowOff>0</xdr:rowOff>
    </xdr:from>
    <xdr:ext cx="95250" cy="676275"/>
    <xdr:sp fLocksText="0">
      <xdr:nvSpPr>
        <xdr:cNvPr id="516" name="Text 14"/>
        <xdr:cNvSpPr txBox="1">
          <a:spLocks noChangeArrowheads="1"/>
        </xdr:cNvSpPr>
      </xdr:nvSpPr>
      <xdr:spPr>
        <a:xfrm>
          <a:off x="5076825" y="2467546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964</xdr:row>
      <xdr:rowOff>0</xdr:rowOff>
    </xdr:from>
    <xdr:ext cx="104775" cy="676275"/>
    <xdr:sp fLocksText="0">
      <xdr:nvSpPr>
        <xdr:cNvPr id="517" name="Text 14"/>
        <xdr:cNvSpPr txBox="1">
          <a:spLocks noChangeArrowheads="1"/>
        </xdr:cNvSpPr>
      </xdr:nvSpPr>
      <xdr:spPr>
        <a:xfrm>
          <a:off x="5162550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638175</xdr:colOff>
      <xdr:row>964</xdr:row>
      <xdr:rowOff>47625</xdr:rowOff>
    </xdr:from>
    <xdr:ext cx="95250" cy="704850"/>
    <xdr:sp fLocksText="0">
      <xdr:nvSpPr>
        <xdr:cNvPr id="518" name="Text 8"/>
        <xdr:cNvSpPr txBox="1">
          <a:spLocks noChangeArrowheads="1"/>
        </xdr:cNvSpPr>
      </xdr:nvSpPr>
      <xdr:spPr>
        <a:xfrm>
          <a:off x="7820025" y="246802275"/>
          <a:ext cx="952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964</xdr:row>
      <xdr:rowOff>0</xdr:rowOff>
    </xdr:from>
    <xdr:ext cx="104775" cy="676275"/>
    <xdr:sp fLocksText="0">
      <xdr:nvSpPr>
        <xdr:cNvPr id="519" name="Text 8"/>
        <xdr:cNvSpPr txBox="1">
          <a:spLocks noChangeArrowheads="1"/>
        </xdr:cNvSpPr>
      </xdr:nvSpPr>
      <xdr:spPr>
        <a:xfrm>
          <a:off x="8001000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964</xdr:row>
      <xdr:rowOff>0</xdr:rowOff>
    </xdr:from>
    <xdr:ext cx="104775" cy="676275"/>
    <xdr:sp fLocksText="0">
      <xdr:nvSpPr>
        <xdr:cNvPr id="520" name="Text 14"/>
        <xdr:cNvSpPr txBox="1">
          <a:spLocks noChangeArrowheads="1"/>
        </xdr:cNvSpPr>
      </xdr:nvSpPr>
      <xdr:spPr>
        <a:xfrm>
          <a:off x="8001000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964</xdr:row>
      <xdr:rowOff>0</xdr:rowOff>
    </xdr:from>
    <xdr:ext cx="104775" cy="676275"/>
    <xdr:sp fLocksText="0">
      <xdr:nvSpPr>
        <xdr:cNvPr id="521" name="Text 8"/>
        <xdr:cNvSpPr txBox="1">
          <a:spLocks noChangeArrowheads="1"/>
        </xdr:cNvSpPr>
      </xdr:nvSpPr>
      <xdr:spPr>
        <a:xfrm>
          <a:off x="8001000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964</xdr:row>
      <xdr:rowOff>0</xdr:rowOff>
    </xdr:from>
    <xdr:ext cx="104775" cy="676275"/>
    <xdr:sp fLocksText="0">
      <xdr:nvSpPr>
        <xdr:cNvPr id="522" name="Text 14"/>
        <xdr:cNvSpPr txBox="1">
          <a:spLocks noChangeArrowheads="1"/>
        </xdr:cNvSpPr>
      </xdr:nvSpPr>
      <xdr:spPr>
        <a:xfrm>
          <a:off x="8001000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964</xdr:row>
      <xdr:rowOff>0</xdr:rowOff>
    </xdr:from>
    <xdr:ext cx="104775" cy="676275"/>
    <xdr:sp fLocksText="0">
      <xdr:nvSpPr>
        <xdr:cNvPr id="523" name="Text 8"/>
        <xdr:cNvSpPr txBox="1">
          <a:spLocks noChangeArrowheads="1"/>
        </xdr:cNvSpPr>
      </xdr:nvSpPr>
      <xdr:spPr>
        <a:xfrm>
          <a:off x="8001000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964</xdr:row>
      <xdr:rowOff>0</xdr:rowOff>
    </xdr:from>
    <xdr:ext cx="104775" cy="676275"/>
    <xdr:sp fLocksText="0">
      <xdr:nvSpPr>
        <xdr:cNvPr id="524" name="Text 14"/>
        <xdr:cNvSpPr txBox="1">
          <a:spLocks noChangeArrowheads="1"/>
        </xdr:cNvSpPr>
      </xdr:nvSpPr>
      <xdr:spPr>
        <a:xfrm>
          <a:off x="8001000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964</xdr:row>
      <xdr:rowOff>0</xdr:rowOff>
    </xdr:from>
    <xdr:ext cx="95250" cy="676275"/>
    <xdr:sp fLocksText="0">
      <xdr:nvSpPr>
        <xdr:cNvPr id="525" name="Text 8"/>
        <xdr:cNvSpPr txBox="1">
          <a:spLocks noChangeArrowheads="1"/>
        </xdr:cNvSpPr>
      </xdr:nvSpPr>
      <xdr:spPr>
        <a:xfrm>
          <a:off x="5076825" y="2467546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964</xdr:row>
      <xdr:rowOff>0</xdr:rowOff>
    </xdr:from>
    <xdr:ext cx="95250" cy="676275"/>
    <xdr:sp fLocksText="0">
      <xdr:nvSpPr>
        <xdr:cNvPr id="526" name="Text 14"/>
        <xdr:cNvSpPr txBox="1">
          <a:spLocks noChangeArrowheads="1"/>
        </xdr:cNvSpPr>
      </xdr:nvSpPr>
      <xdr:spPr>
        <a:xfrm>
          <a:off x="5076825" y="2467546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964</xdr:row>
      <xdr:rowOff>0</xdr:rowOff>
    </xdr:from>
    <xdr:ext cx="95250" cy="676275"/>
    <xdr:sp fLocksText="0">
      <xdr:nvSpPr>
        <xdr:cNvPr id="527" name="Text 8"/>
        <xdr:cNvSpPr txBox="1">
          <a:spLocks noChangeArrowheads="1"/>
        </xdr:cNvSpPr>
      </xdr:nvSpPr>
      <xdr:spPr>
        <a:xfrm>
          <a:off x="5076825" y="2467546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964</xdr:row>
      <xdr:rowOff>0</xdr:rowOff>
    </xdr:from>
    <xdr:ext cx="95250" cy="676275"/>
    <xdr:sp fLocksText="0">
      <xdr:nvSpPr>
        <xdr:cNvPr id="528" name="Text 14"/>
        <xdr:cNvSpPr txBox="1">
          <a:spLocks noChangeArrowheads="1"/>
        </xdr:cNvSpPr>
      </xdr:nvSpPr>
      <xdr:spPr>
        <a:xfrm>
          <a:off x="5076825" y="2467546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964</xdr:row>
      <xdr:rowOff>0</xdr:rowOff>
    </xdr:from>
    <xdr:ext cx="104775" cy="676275"/>
    <xdr:sp fLocksText="0">
      <xdr:nvSpPr>
        <xdr:cNvPr id="529" name="Text 8"/>
        <xdr:cNvSpPr txBox="1">
          <a:spLocks noChangeArrowheads="1"/>
        </xdr:cNvSpPr>
      </xdr:nvSpPr>
      <xdr:spPr>
        <a:xfrm>
          <a:off x="5162550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964</xdr:row>
      <xdr:rowOff>0</xdr:rowOff>
    </xdr:from>
    <xdr:ext cx="104775" cy="676275"/>
    <xdr:sp fLocksText="0">
      <xdr:nvSpPr>
        <xdr:cNvPr id="530" name="Text 14"/>
        <xdr:cNvSpPr txBox="1">
          <a:spLocks noChangeArrowheads="1"/>
        </xdr:cNvSpPr>
      </xdr:nvSpPr>
      <xdr:spPr>
        <a:xfrm>
          <a:off x="5162550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964</xdr:row>
      <xdr:rowOff>0</xdr:rowOff>
    </xdr:from>
    <xdr:ext cx="95250" cy="676275"/>
    <xdr:sp fLocksText="0">
      <xdr:nvSpPr>
        <xdr:cNvPr id="531" name="Text 8"/>
        <xdr:cNvSpPr txBox="1">
          <a:spLocks noChangeArrowheads="1"/>
        </xdr:cNvSpPr>
      </xdr:nvSpPr>
      <xdr:spPr>
        <a:xfrm>
          <a:off x="5076825" y="2467546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964</xdr:row>
      <xdr:rowOff>0</xdr:rowOff>
    </xdr:from>
    <xdr:ext cx="95250" cy="676275"/>
    <xdr:sp fLocksText="0">
      <xdr:nvSpPr>
        <xdr:cNvPr id="532" name="Text 14"/>
        <xdr:cNvSpPr txBox="1">
          <a:spLocks noChangeArrowheads="1"/>
        </xdr:cNvSpPr>
      </xdr:nvSpPr>
      <xdr:spPr>
        <a:xfrm>
          <a:off x="5076825" y="2467546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964</xdr:row>
      <xdr:rowOff>0</xdr:rowOff>
    </xdr:from>
    <xdr:ext cx="95250" cy="676275"/>
    <xdr:sp fLocksText="0">
      <xdr:nvSpPr>
        <xdr:cNvPr id="533" name="Text 8"/>
        <xdr:cNvSpPr txBox="1">
          <a:spLocks noChangeArrowheads="1"/>
        </xdr:cNvSpPr>
      </xdr:nvSpPr>
      <xdr:spPr>
        <a:xfrm>
          <a:off x="5076825" y="2467546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964</xdr:row>
      <xdr:rowOff>0</xdr:rowOff>
    </xdr:from>
    <xdr:ext cx="95250" cy="676275"/>
    <xdr:sp fLocksText="0">
      <xdr:nvSpPr>
        <xdr:cNvPr id="534" name="Text 14"/>
        <xdr:cNvSpPr txBox="1">
          <a:spLocks noChangeArrowheads="1"/>
        </xdr:cNvSpPr>
      </xdr:nvSpPr>
      <xdr:spPr>
        <a:xfrm>
          <a:off x="5076825" y="2467546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964</xdr:row>
      <xdr:rowOff>0</xdr:rowOff>
    </xdr:from>
    <xdr:ext cx="104775" cy="676275"/>
    <xdr:sp fLocksText="0">
      <xdr:nvSpPr>
        <xdr:cNvPr id="535" name="Text 8"/>
        <xdr:cNvSpPr txBox="1">
          <a:spLocks noChangeArrowheads="1"/>
        </xdr:cNvSpPr>
      </xdr:nvSpPr>
      <xdr:spPr>
        <a:xfrm>
          <a:off x="5162550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964</xdr:row>
      <xdr:rowOff>0</xdr:rowOff>
    </xdr:from>
    <xdr:ext cx="104775" cy="676275"/>
    <xdr:sp fLocksText="0">
      <xdr:nvSpPr>
        <xdr:cNvPr id="536" name="Text 14"/>
        <xdr:cNvSpPr txBox="1">
          <a:spLocks noChangeArrowheads="1"/>
        </xdr:cNvSpPr>
      </xdr:nvSpPr>
      <xdr:spPr>
        <a:xfrm>
          <a:off x="5162550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676275"/>
    <xdr:sp fLocksText="0">
      <xdr:nvSpPr>
        <xdr:cNvPr id="537" name="Text 8"/>
        <xdr:cNvSpPr txBox="1">
          <a:spLocks noChangeArrowheads="1"/>
        </xdr:cNvSpPr>
      </xdr:nvSpPr>
      <xdr:spPr>
        <a:xfrm>
          <a:off x="110013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676275"/>
    <xdr:sp fLocksText="0">
      <xdr:nvSpPr>
        <xdr:cNvPr id="538" name="Text 14"/>
        <xdr:cNvSpPr txBox="1">
          <a:spLocks noChangeArrowheads="1"/>
        </xdr:cNvSpPr>
      </xdr:nvSpPr>
      <xdr:spPr>
        <a:xfrm>
          <a:off x="110013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676275"/>
    <xdr:sp fLocksText="0">
      <xdr:nvSpPr>
        <xdr:cNvPr id="539" name="Text 8"/>
        <xdr:cNvSpPr txBox="1">
          <a:spLocks noChangeArrowheads="1"/>
        </xdr:cNvSpPr>
      </xdr:nvSpPr>
      <xdr:spPr>
        <a:xfrm>
          <a:off x="110013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676275"/>
    <xdr:sp fLocksText="0">
      <xdr:nvSpPr>
        <xdr:cNvPr id="540" name="Text 14"/>
        <xdr:cNvSpPr txBox="1">
          <a:spLocks noChangeArrowheads="1"/>
        </xdr:cNvSpPr>
      </xdr:nvSpPr>
      <xdr:spPr>
        <a:xfrm>
          <a:off x="110013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964</xdr:row>
      <xdr:rowOff>0</xdr:rowOff>
    </xdr:from>
    <xdr:ext cx="104775" cy="676275"/>
    <xdr:sp fLocksText="0">
      <xdr:nvSpPr>
        <xdr:cNvPr id="541" name="Text 8"/>
        <xdr:cNvSpPr txBox="1">
          <a:spLocks noChangeArrowheads="1"/>
        </xdr:cNvSpPr>
      </xdr:nvSpPr>
      <xdr:spPr>
        <a:xfrm>
          <a:off x="120300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964</xdr:row>
      <xdr:rowOff>0</xdr:rowOff>
    </xdr:from>
    <xdr:ext cx="104775" cy="676275"/>
    <xdr:sp fLocksText="0">
      <xdr:nvSpPr>
        <xdr:cNvPr id="542" name="Text 14"/>
        <xdr:cNvSpPr txBox="1">
          <a:spLocks noChangeArrowheads="1"/>
        </xdr:cNvSpPr>
      </xdr:nvSpPr>
      <xdr:spPr>
        <a:xfrm>
          <a:off x="120300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964</xdr:row>
      <xdr:rowOff>0</xdr:rowOff>
    </xdr:from>
    <xdr:ext cx="104775" cy="676275"/>
    <xdr:sp fLocksText="0">
      <xdr:nvSpPr>
        <xdr:cNvPr id="543" name="Text 8"/>
        <xdr:cNvSpPr txBox="1">
          <a:spLocks noChangeArrowheads="1"/>
        </xdr:cNvSpPr>
      </xdr:nvSpPr>
      <xdr:spPr>
        <a:xfrm>
          <a:off x="120300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964</xdr:row>
      <xdr:rowOff>0</xdr:rowOff>
    </xdr:from>
    <xdr:ext cx="104775" cy="676275"/>
    <xdr:sp fLocksText="0">
      <xdr:nvSpPr>
        <xdr:cNvPr id="544" name="Text 14"/>
        <xdr:cNvSpPr txBox="1">
          <a:spLocks noChangeArrowheads="1"/>
        </xdr:cNvSpPr>
      </xdr:nvSpPr>
      <xdr:spPr>
        <a:xfrm>
          <a:off x="120300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964</xdr:row>
      <xdr:rowOff>0</xdr:rowOff>
    </xdr:from>
    <xdr:ext cx="104775" cy="676275"/>
    <xdr:sp fLocksText="0">
      <xdr:nvSpPr>
        <xdr:cNvPr id="545" name="Text 8"/>
        <xdr:cNvSpPr txBox="1">
          <a:spLocks noChangeArrowheads="1"/>
        </xdr:cNvSpPr>
      </xdr:nvSpPr>
      <xdr:spPr>
        <a:xfrm>
          <a:off x="120300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964</xdr:row>
      <xdr:rowOff>0</xdr:rowOff>
    </xdr:from>
    <xdr:ext cx="104775" cy="676275"/>
    <xdr:sp fLocksText="0">
      <xdr:nvSpPr>
        <xdr:cNvPr id="546" name="Text 14"/>
        <xdr:cNvSpPr txBox="1">
          <a:spLocks noChangeArrowheads="1"/>
        </xdr:cNvSpPr>
      </xdr:nvSpPr>
      <xdr:spPr>
        <a:xfrm>
          <a:off x="120300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676275"/>
    <xdr:sp fLocksText="0">
      <xdr:nvSpPr>
        <xdr:cNvPr id="547" name="Text 8"/>
        <xdr:cNvSpPr txBox="1">
          <a:spLocks noChangeArrowheads="1"/>
        </xdr:cNvSpPr>
      </xdr:nvSpPr>
      <xdr:spPr>
        <a:xfrm>
          <a:off x="110013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676275"/>
    <xdr:sp fLocksText="0">
      <xdr:nvSpPr>
        <xdr:cNvPr id="548" name="Text 14"/>
        <xdr:cNvSpPr txBox="1">
          <a:spLocks noChangeArrowheads="1"/>
        </xdr:cNvSpPr>
      </xdr:nvSpPr>
      <xdr:spPr>
        <a:xfrm>
          <a:off x="110013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676275"/>
    <xdr:sp fLocksText="0">
      <xdr:nvSpPr>
        <xdr:cNvPr id="549" name="Text 8"/>
        <xdr:cNvSpPr txBox="1">
          <a:spLocks noChangeArrowheads="1"/>
        </xdr:cNvSpPr>
      </xdr:nvSpPr>
      <xdr:spPr>
        <a:xfrm>
          <a:off x="110013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676275"/>
    <xdr:sp fLocksText="0">
      <xdr:nvSpPr>
        <xdr:cNvPr id="550" name="Text 14"/>
        <xdr:cNvSpPr txBox="1">
          <a:spLocks noChangeArrowheads="1"/>
        </xdr:cNvSpPr>
      </xdr:nvSpPr>
      <xdr:spPr>
        <a:xfrm>
          <a:off x="110013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964</xdr:row>
      <xdr:rowOff>0</xdr:rowOff>
    </xdr:from>
    <xdr:ext cx="104775" cy="676275"/>
    <xdr:sp fLocksText="0">
      <xdr:nvSpPr>
        <xdr:cNvPr id="551" name="Text 8"/>
        <xdr:cNvSpPr txBox="1">
          <a:spLocks noChangeArrowheads="1"/>
        </xdr:cNvSpPr>
      </xdr:nvSpPr>
      <xdr:spPr>
        <a:xfrm>
          <a:off x="120300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964</xdr:row>
      <xdr:rowOff>0</xdr:rowOff>
    </xdr:from>
    <xdr:ext cx="104775" cy="676275"/>
    <xdr:sp fLocksText="0">
      <xdr:nvSpPr>
        <xdr:cNvPr id="552" name="Text 14"/>
        <xdr:cNvSpPr txBox="1">
          <a:spLocks noChangeArrowheads="1"/>
        </xdr:cNvSpPr>
      </xdr:nvSpPr>
      <xdr:spPr>
        <a:xfrm>
          <a:off x="120300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964</xdr:row>
      <xdr:rowOff>0</xdr:rowOff>
    </xdr:from>
    <xdr:ext cx="104775" cy="676275"/>
    <xdr:sp fLocksText="0">
      <xdr:nvSpPr>
        <xdr:cNvPr id="553" name="Text 8"/>
        <xdr:cNvSpPr txBox="1">
          <a:spLocks noChangeArrowheads="1"/>
        </xdr:cNvSpPr>
      </xdr:nvSpPr>
      <xdr:spPr>
        <a:xfrm>
          <a:off x="120300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964</xdr:row>
      <xdr:rowOff>0</xdr:rowOff>
    </xdr:from>
    <xdr:ext cx="104775" cy="676275"/>
    <xdr:sp fLocksText="0">
      <xdr:nvSpPr>
        <xdr:cNvPr id="554" name="Text 14"/>
        <xdr:cNvSpPr txBox="1">
          <a:spLocks noChangeArrowheads="1"/>
        </xdr:cNvSpPr>
      </xdr:nvSpPr>
      <xdr:spPr>
        <a:xfrm>
          <a:off x="120300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964</xdr:row>
      <xdr:rowOff>0</xdr:rowOff>
    </xdr:from>
    <xdr:ext cx="104775" cy="676275"/>
    <xdr:sp fLocksText="0">
      <xdr:nvSpPr>
        <xdr:cNvPr id="555" name="Text 8"/>
        <xdr:cNvSpPr txBox="1">
          <a:spLocks noChangeArrowheads="1"/>
        </xdr:cNvSpPr>
      </xdr:nvSpPr>
      <xdr:spPr>
        <a:xfrm>
          <a:off x="120300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964</xdr:row>
      <xdr:rowOff>0</xdr:rowOff>
    </xdr:from>
    <xdr:ext cx="104775" cy="676275"/>
    <xdr:sp fLocksText="0">
      <xdr:nvSpPr>
        <xdr:cNvPr id="556" name="Text 14"/>
        <xdr:cNvSpPr txBox="1">
          <a:spLocks noChangeArrowheads="1"/>
        </xdr:cNvSpPr>
      </xdr:nvSpPr>
      <xdr:spPr>
        <a:xfrm>
          <a:off x="120300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964</xdr:row>
      <xdr:rowOff>0</xdr:rowOff>
    </xdr:from>
    <xdr:ext cx="104775" cy="676275"/>
    <xdr:sp fLocksText="0">
      <xdr:nvSpPr>
        <xdr:cNvPr id="557" name="Text 8"/>
        <xdr:cNvSpPr txBox="1">
          <a:spLocks noChangeArrowheads="1"/>
        </xdr:cNvSpPr>
      </xdr:nvSpPr>
      <xdr:spPr>
        <a:xfrm>
          <a:off x="120300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964</xdr:row>
      <xdr:rowOff>0</xdr:rowOff>
    </xdr:from>
    <xdr:ext cx="104775" cy="676275"/>
    <xdr:sp fLocksText="0">
      <xdr:nvSpPr>
        <xdr:cNvPr id="558" name="Text 14"/>
        <xdr:cNvSpPr txBox="1">
          <a:spLocks noChangeArrowheads="1"/>
        </xdr:cNvSpPr>
      </xdr:nvSpPr>
      <xdr:spPr>
        <a:xfrm>
          <a:off x="120300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66750"/>
    <xdr:sp fLocksText="0">
      <xdr:nvSpPr>
        <xdr:cNvPr id="559" name="Text 8"/>
        <xdr:cNvSpPr txBox="1">
          <a:spLocks noChangeArrowheads="1"/>
        </xdr:cNvSpPr>
      </xdr:nvSpPr>
      <xdr:spPr>
        <a:xfrm>
          <a:off x="5076825" y="134226300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514</xdr:row>
      <xdr:rowOff>0</xdr:rowOff>
    </xdr:from>
    <xdr:ext cx="104775" cy="666750"/>
    <xdr:sp fLocksText="0">
      <xdr:nvSpPr>
        <xdr:cNvPr id="560" name="Text 10"/>
        <xdr:cNvSpPr txBox="1">
          <a:spLocks noChangeArrowheads="1"/>
        </xdr:cNvSpPr>
      </xdr:nvSpPr>
      <xdr:spPr>
        <a:xfrm>
          <a:off x="12477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514</xdr:row>
      <xdr:rowOff>0</xdr:rowOff>
    </xdr:from>
    <xdr:to>
      <xdr:col>2</xdr:col>
      <xdr:colOff>0</xdr:colOff>
      <xdr:row>514</xdr:row>
      <xdr:rowOff>0</xdr:rowOff>
    </xdr:to>
    <xdr:sp fLocksText="0">
      <xdr:nvSpPr>
        <xdr:cNvPr id="561" name="Text 13"/>
        <xdr:cNvSpPr txBox="1">
          <a:spLocks noChangeArrowheads="1"/>
        </xdr:cNvSpPr>
      </xdr:nvSpPr>
      <xdr:spPr>
        <a:xfrm>
          <a:off x="1247775" y="134226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514</xdr:row>
      <xdr:rowOff>0</xdr:rowOff>
    </xdr:from>
    <xdr:ext cx="95250" cy="666750"/>
    <xdr:sp fLocksText="0">
      <xdr:nvSpPr>
        <xdr:cNvPr id="562" name="Text 14"/>
        <xdr:cNvSpPr txBox="1">
          <a:spLocks noChangeArrowheads="1"/>
        </xdr:cNvSpPr>
      </xdr:nvSpPr>
      <xdr:spPr>
        <a:xfrm>
          <a:off x="5076825" y="134226300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</xdr:colOff>
      <xdr:row>511</xdr:row>
      <xdr:rowOff>0</xdr:rowOff>
    </xdr:from>
    <xdr:ext cx="104775" cy="704850"/>
    <xdr:sp fLocksText="0">
      <xdr:nvSpPr>
        <xdr:cNvPr id="563" name="Text 8"/>
        <xdr:cNvSpPr txBox="1">
          <a:spLocks noChangeArrowheads="1"/>
        </xdr:cNvSpPr>
      </xdr:nvSpPr>
      <xdr:spPr>
        <a:xfrm>
          <a:off x="7219950" y="1331404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66750"/>
    <xdr:sp fLocksText="0">
      <xdr:nvSpPr>
        <xdr:cNvPr id="564" name="Text 14"/>
        <xdr:cNvSpPr txBox="1">
          <a:spLocks noChangeArrowheads="1"/>
        </xdr:cNvSpPr>
      </xdr:nvSpPr>
      <xdr:spPr>
        <a:xfrm>
          <a:off x="5162550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514</xdr:row>
      <xdr:rowOff>0</xdr:rowOff>
    </xdr:from>
    <xdr:ext cx="104775" cy="695325"/>
    <xdr:sp fLocksText="0">
      <xdr:nvSpPr>
        <xdr:cNvPr id="565" name="Text 8"/>
        <xdr:cNvSpPr txBox="1">
          <a:spLocks noChangeArrowheads="1"/>
        </xdr:cNvSpPr>
      </xdr:nvSpPr>
      <xdr:spPr>
        <a:xfrm>
          <a:off x="7934325" y="13422630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676275</xdr:colOff>
      <xdr:row>511</xdr:row>
      <xdr:rowOff>0</xdr:rowOff>
    </xdr:from>
    <xdr:ext cx="114300" cy="704850"/>
    <xdr:sp fLocksText="0">
      <xdr:nvSpPr>
        <xdr:cNvPr id="566" name="Text 14"/>
        <xdr:cNvSpPr txBox="1">
          <a:spLocks noChangeArrowheads="1"/>
        </xdr:cNvSpPr>
      </xdr:nvSpPr>
      <xdr:spPr>
        <a:xfrm>
          <a:off x="7858125" y="13314045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514</xdr:row>
      <xdr:rowOff>0</xdr:rowOff>
    </xdr:from>
    <xdr:ext cx="104775" cy="666750"/>
    <xdr:sp fLocksText="0">
      <xdr:nvSpPr>
        <xdr:cNvPr id="567" name="Text 8"/>
        <xdr:cNvSpPr txBox="1">
          <a:spLocks noChangeArrowheads="1"/>
        </xdr:cNvSpPr>
      </xdr:nvSpPr>
      <xdr:spPr>
        <a:xfrm>
          <a:off x="8001000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514</xdr:row>
      <xdr:rowOff>0</xdr:rowOff>
    </xdr:from>
    <xdr:ext cx="104775" cy="666750"/>
    <xdr:sp fLocksText="0">
      <xdr:nvSpPr>
        <xdr:cNvPr id="568" name="Text 14"/>
        <xdr:cNvSpPr txBox="1">
          <a:spLocks noChangeArrowheads="1"/>
        </xdr:cNvSpPr>
      </xdr:nvSpPr>
      <xdr:spPr>
        <a:xfrm>
          <a:off x="8001000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514</xdr:row>
      <xdr:rowOff>0</xdr:rowOff>
    </xdr:from>
    <xdr:ext cx="104775" cy="666750"/>
    <xdr:sp fLocksText="0">
      <xdr:nvSpPr>
        <xdr:cNvPr id="569" name="Text 8"/>
        <xdr:cNvSpPr txBox="1">
          <a:spLocks noChangeArrowheads="1"/>
        </xdr:cNvSpPr>
      </xdr:nvSpPr>
      <xdr:spPr>
        <a:xfrm>
          <a:off x="8001000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514</xdr:row>
      <xdr:rowOff>0</xdr:rowOff>
    </xdr:from>
    <xdr:ext cx="104775" cy="666750"/>
    <xdr:sp fLocksText="0">
      <xdr:nvSpPr>
        <xdr:cNvPr id="570" name="Text 14"/>
        <xdr:cNvSpPr txBox="1">
          <a:spLocks noChangeArrowheads="1"/>
        </xdr:cNvSpPr>
      </xdr:nvSpPr>
      <xdr:spPr>
        <a:xfrm>
          <a:off x="8001000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514</xdr:row>
      <xdr:rowOff>0</xdr:rowOff>
    </xdr:from>
    <xdr:ext cx="104775" cy="666750"/>
    <xdr:sp fLocksText="0">
      <xdr:nvSpPr>
        <xdr:cNvPr id="571" name="Text 8"/>
        <xdr:cNvSpPr txBox="1">
          <a:spLocks noChangeArrowheads="1"/>
        </xdr:cNvSpPr>
      </xdr:nvSpPr>
      <xdr:spPr>
        <a:xfrm>
          <a:off x="8001000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514</xdr:row>
      <xdr:rowOff>0</xdr:rowOff>
    </xdr:from>
    <xdr:ext cx="104775" cy="666750"/>
    <xdr:sp fLocksText="0">
      <xdr:nvSpPr>
        <xdr:cNvPr id="572" name="Text 14"/>
        <xdr:cNvSpPr txBox="1">
          <a:spLocks noChangeArrowheads="1"/>
        </xdr:cNvSpPr>
      </xdr:nvSpPr>
      <xdr:spPr>
        <a:xfrm>
          <a:off x="8001000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66750"/>
    <xdr:sp fLocksText="0">
      <xdr:nvSpPr>
        <xdr:cNvPr id="573" name="Text 8"/>
        <xdr:cNvSpPr txBox="1">
          <a:spLocks noChangeArrowheads="1"/>
        </xdr:cNvSpPr>
      </xdr:nvSpPr>
      <xdr:spPr>
        <a:xfrm>
          <a:off x="5076825" y="134226300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66750"/>
    <xdr:sp fLocksText="0">
      <xdr:nvSpPr>
        <xdr:cNvPr id="574" name="Text 14"/>
        <xdr:cNvSpPr txBox="1">
          <a:spLocks noChangeArrowheads="1"/>
        </xdr:cNvSpPr>
      </xdr:nvSpPr>
      <xdr:spPr>
        <a:xfrm>
          <a:off x="5076825" y="134226300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66750"/>
    <xdr:sp fLocksText="0">
      <xdr:nvSpPr>
        <xdr:cNvPr id="575" name="Text 8"/>
        <xdr:cNvSpPr txBox="1">
          <a:spLocks noChangeArrowheads="1"/>
        </xdr:cNvSpPr>
      </xdr:nvSpPr>
      <xdr:spPr>
        <a:xfrm>
          <a:off x="5076825" y="134226300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66750"/>
    <xdr:sp fLocksText="0">
      <xdr:nvSpPr>
        <xdr:cNvPr id="576" name="Text 14"/>
        <xdr:cNvSpPr txBox="1">
          <a:spLocks noChangeArrowheads="1"/>
        </xdr:cNvSpPr>
      </xdr:nvSpPr>
      <xdr:spPr>
        <a:xfrm>
          <a:off x="5076825" y="134226300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66750"/>
    <xdr:sp fLocksText="0">
      <xdr:nvSpPr>
        <xdr:cNvPr id="577" name="Text 8"/>
        <xdr:cNvSpPr txBox="1">
          <a:spLocks noChangeArrowheads="1"/>
        </xdr:cNvSpPr>
      </xdr:nvSpPr>
      <xdr:spPr>
        <a:xfrm>
          <a:off x="5162550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66750"/>
    <xdr:sp fLocksText="0">
      <xdr:nvSpPr>
        <xdr:cNvPr id="578" name="Text 14"/>
        <xdr:cNvSpPr txBox="1">
          <a:spLocks noChangeArrowheads="1"/>
        </xdr:cNvSpPr>
      </xdr:nvSpPr>
      <xdr:spPr>
        <a:xfrm>
          <a:off x="5162550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66750"/>
    <xdr:sp fLocksText="0">
      <xdr:nvSpPr>
        <xdr:cNvPr id="579" name="Text 8"/>
        <xdr:cNvSpPr txBox="1">
          <a:spLocks noChangeArrowheads="1"/>
        </xdr:cNvSpPr>
      </xdr:nvSpPr>
      <xdr:spPr>
        <a:xfrm>
          <a:off x="5076825" y="134226300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66750"/>
    <xdr:sp fLocksText="0">
      <xdr:nvSpPr>
        <xdr:cNvPr id="580" name="Text 14"/>
        <xdr:cNvSpPr txBox="1">
          <a:spLocks noChangeArrowheads="1"/>
        </xdr:cNvSpPr>
      </xdr:nvSpPr>
      <xdr:spPr>
        <a:xfrm>
          <a:off x="5076825" y="134226300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66750"/>
    <xdr:sp fLocksText="0">
      <xdr:nvSpPr>
        <xdr:cNvPr id="581" name="Text 8"/>
        <xdr:cNvSpPr txBox="1">
          <a:spLocks noChangeArrowheads="1"/>
        </xdr:cNvSpPr>
      </xdr:nvSpPr>
      <xdr:spPr>
        <a:xfrm>
          <a:off x="5076825" y="134226300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66750"/>
    <xdr:sp fLocksText="0">
      <xdr:nvSpPr>
        <xdr:cNvPr id="582" name="Text 14"/>
        <xdr:cNvSpPr txBox="1">
          <a:spLocks noChangeArrowheads="1"/>
        </xdr:cNvSpPr>
      </xdr:nvSpPr>
      <xdr:spPr>
        <a:xfrm>
          <a:off x="5076825" y="134226300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66750"/>
    <xdr:sp fLocksText="0">
      <xdr:nvSpPr>
        <xdr:cNvPr id="583" name="Text 8"/>
        <xdr:cNvSpPr txBox="1">
          <a:spLocks noChangeArrowheads="1"/>
        </xdr:cNvSpPr>
      </xdr:nvSpPr>
      <xdr:spPr>
        <a:xfrm>
          <a:off x="5162550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66750"/>
    <xdr:sp fLocksText="0">
      <xdr:nvSpPr>
        <xdr:cNvPr id="584" name="Text 14"/>
        <xdr:cNvSpPr txBox="1">
          <a:spLocks noChangeArrowheads="1"/>
        </xdr:cNvSpPr>
      </xdr:nvSpPr>
      <xdr:spPr>
        <a:xfrm>
          <a:off x="5162550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66750"/>
    <xdr:sp fLocksText="0">
      <xdr:nvSpPr>
        <xdr:cNvPr id="585" name="Text 8"/>
        <xdr:cNvSpPr txBox="1">
          <a:spLocks noChangeArrowheads="1"/>
        </xdr:cNvSpPr>
      </xdr:nvSpPr>
      <xdr:spPr>
        <a:xfrm>
          <a:off x="110013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66750"/>
    <xdr:sp fLocksText="0">
      <xdr:nvSpPr>
        <xdr:cNvPr id="586" name="Text 14"/>
        <xdr:cNvSpPr txBox="1">
          <a:spLocks noChangeArrowheads="1"/>
        </xdr:cNvSpPr>
      </xdr:nvSpPr>
      <xdr:spPr>
        <a:xfrm>
          <a:off x="110013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66750"/>
    <xdr:sp fLocksText="0">
      <xdr:nvSpPr>
        <xdr:cNvPr id="587" name="Text 8"/>
        <xdr:cNvSpPr txBox="1">
          <a:spLocks noChangeArrowheads="1"/>
        </xdr:cNvSpPr>
      </xdr:nvSpPr>
      <xdr:spPr>
        <a:xfrm>
          <a:off x="110013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66750"/>
    <xdr:sp fLocksText="0">
      <xdr:nvSpPr>
        <xdr:cNvPr id="588" name="Text 14"/>
        <xdr:cNvSpPr txBox="1">
          <a:spLocks noChangeArrowheads="1"/>
        </xdr:cNvSpPr>
      </xdr:nvSpPr>
      <xdr:spPr>
        <a:xfrm>
          <a:off x="110013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66750"/>
    <xdr:sp fLocksText="0">
      <xdr:nvSpPr>
        <xdr:cNvPr id="589" name="Text 8"/>
        <xdr:cNvSpPr txBox="1">
          <a:spLocks noChangeArrowheads="1"/>
        </xdr:cNvSpPr>
      </xdr:nvSpPr>
      <xdr:spPr>
        <a:xfrm>
          <a:off x="120300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66750"/>
    <xdr:sp fLocksText="0">
      <xdr:nvSpPr>
        <xdr:cNvPr id="590" name="Text 14"/>
        <xdr:cNvSpPr txBox="1">
          <a:spLocks noChangeArrowheads="1"/>
        </xdr:cNvSpPr>
      </xdr:nvSpPr>
      <xdr:spPr>
        <a:xfrm>
          <a:off x="120300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38175"/>
    <xdr:sp fLocksText="0">
      <xdr:nvSpPr>
        <xdr:cNvPr id="591" name="Text 8"/>
        <xdr:cNvSpPr txBox="1">
          <a:spLocks noChangeArrowheads="1"/>
        </xdr:cNvSpPr>
      </xdr:nvSpPr>
      <xdr:spPr>
        <a:xfrm>
          <a:off x="5076825" y="134226300"/>
          <a:ext cx="95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38175"/>
    <xdr:sp fLocksText="0">
      <xdr:nvSpPr>
        <xdr:cNvPr id="592" name="Text 14"/>
        <xdr:cNvSpPr txBox="1">
          <a:spLocks noChangeArrowheads="1"/>
        </xdr:cNvSpPr>
      </xdr:nvSpPr>
      <xdr:spPr>
        <a:xfrm>
          <a:off x="5076825" y="134226300"/>
          <a:ext cx="95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628650</xdr:colOff>
      <xdr:row>514</xdr:row>
      <xdr:rowOff>0</xdr:rowOff>
    </xdr:from>
    <xdr:ext cx="123825" cy="600075"/>
    <xdr:sp fLocksText="0">
      <xdr:nvSpPr>
        <xdr:cNvPr id="593" name="Text 15"/>
        <xdr:cNvSpPr txBox="1">
          <a:spLocks noChangeArrowheads="1"/>
        </xdr:cNvSpPr>
      </xdr:nvSpPr>
      <xdr:spPr>
        <a:xfrm>
          <a:off x="5791200" y="134226300"/>
          <a:ext cx="1238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38175"/>
    <xdr:sp fLocksText="0">
      <xdr:nvSpPr>
        <xdr:cNvPr id="594" name="Text 8"/>
        <xdr:cNvSpPr txBox="1">
          <a:spLocks noChangeArrowheads="1"/>
        </xdr:cNvSpPr>
      </xdr:nvSpPr>
      <xdr:spPr>
        <a:xfrm>
          <a:off x="5162550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38175"/>
    <xdr:sp fLocksText="0">
      <xdr:nvSpPr>
        <xdr:cNvPr id="595" name="Text 14"/>
        <xdr:cNvSpPr txBox="1">
          <a:spLocks noChangeArrowheads="1"/>
        </xdr:cNvSpPr>
      </xdr:nvSpPr>
      <xdr:spPr>
        <a:xfrm>
          <a:off x="5162550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514</xdr:row>
      <xdr:rowOff>0</xdr:rowOff>
    </xdr:from>
    <xdr:ext cx="104775" cy="638175"/>
    <xdr:sp fLocksText="0">
      <xdr:nvSpPr>
        <xdr:cNvPr id="596" name="Text 8"/>
        <xdr:cNvSpPr txBox="1">
          <a:spLocks noChangeArrowheads="1"/>
        </xdr:cNvSpPr>
      </xdr:nvSpPr>
      <xdr:spPr>
        <a:xfrm>
          <a:off x="793432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514</xdr:row>
      <xdr:rowOff>0</xdr:rowOff>
    </xdr:from>
    <xdr:ext cx="104775" cy="638175"/>
    <xdr:sp fLocksText="0">
      <xdr:nvSpPr>
        <xdr:cNvPr id="597" name="Text 14"/>
        <xdr:cNvSpPr txBox="1">
          <a:spLocks noChangeArrowheads="1"/>
        </xdr:cNvSpPr>
      </xdr:nvSpPr>
      <xdr:spPr>
        <a:xfrm>
          <a:off x="793432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514</xdr:row>
      <xdr:rowOff>0</xdr:rowOff>
    </xdr:from>
    <xdr:ext cx="104775" cy="638175"/>
    <xdr:sp fLocksText="0">
      <xdr:nvSpPr>
        <xdr:cNvPr id="598" name="Text 8"/>
        <xdr:cNvSpPr txBox="1">
          <a:spLocks noChangeArrowheads="1"/>
        </xdr:cNvSpPr>
      </xdr:nvSpPr>
      <xdr:spPr>
        <a:xfrm>
          <a:off x="8001000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514</xdr:row>
      <xdr:rowOff>0</xdr:rowOff>
    </xdr:from>
    <xdr:ext cx="104775" cy="638175"/>
    <xdr:sp fLocksText="0">
      <xdr:nvSpPr>
        <xdr:cNvPr id="599" name="Text 14"/>
        <xdr:cNvSpPr txBox="1">
          <a:spLocks noChangeArrowheads="1"/>
        </xdr:cNvSpPr>
      </xdr:nvSpPr>
      <xdr:spPr>
        <a:xfrm>
          <a:off x="8001000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514</xdr:row>
      <xdr:rowOff>0</xdr:rowOff>
    </xdr:from>
    <xdr:ext cx="104775" cy="638175"/>
    <xdr:sp fLocksText="0">
      <xdr:nvSpPr>
        <xdr:cNvPr id="600" name="Text 8"/>
        <xdr:cNvSpPr txBox="1">
          <a:spLocks noChangeArrowheads="1"/>
        </xdr:cNvSpPr>
      </xdr:nvSpPr>
      <xdr:spPr>
        <a:xfrm>
          <a:off x="8001000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514</xdr:row>
      <xdr:rowOff>0</xdr:rowOff>
    </xdr:from>
    <xdr:ext cx="104775" cy="638175"/>
    <xdr:sp fLocksText="0">
      <xdr:nvSpPr>
        <xdr:cNvPr id="601" name="Text 14"/>
        <xdr:cNvSpPr txBox="1">
          <a:spLocks noChangeArrowheads="1"/>
        </xdr:cNvSpPr>
      </xdr:nvSpPr>
      <xdr:spPr>
        <a:xfrm>
          <a:off x="8001000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514</xdr:row>
      <xdr:rowOff>0</xdr:rowOff>
    </xdr:from>
    <xdr:ext cx="104775" cy="638175"/>
    <xdr:sp fLocksText="0">
      <xdr:nvSpPr>
        <xdr:cNvPr id="602" name="Text 8"/>
        <xdr:cNvSpPr txBox="1">
          <a:spLocks noChangeArrowheads="1"/>
        </xdr:cNvSpPr>
      </xdr:nvSpPr>
      <xdr:spPr>
        <a:xfrm>
          <a:off x="8001000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514</xdr:row>
      <xdr:rowOff>0</xdr:rowOff>
    </xdr:from>
    <xdr:ext cx="104775" cy="638175"/>
    <xdr:sp fLocksText="0">
      <xdr:nvSpPr>
        <xdr:cNvPr id="603" name="Text 14"/>
        <xdr:cNvSpPr txBox="1">
          <a:spLocks noChangeArrowheads="1"/>
        </xdr:cNvSpPr>
      </xdr:nvSpPr>
      <xdr:spPr>
        <a:xfrm>
          <a:off x="8001000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38175"/>
    <xdr:sp fLocksText="0">
      <xdr:nvSpPr>
        <xdr:cNvPr id="604" name="Text 8"/>
        <xdr:cNvSpPr txBox="1">
          <a:spLocks noChangeArrowheads="1"/>
        </xdr:cNvSpPr>
      </xdr:nvSpPr>
      <xdr:spPr>
        <a:xfrm>
          <a:off x="5076825" y="134226300"/>
          <a:ext cx="95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38175"/>
    <xdr:sp fLocksText="0">
      <xdr:nvSpPr>
        <xdr:cNvPr id="605" name="Text 14"/>
        <xdr:cNvSpPr txBox="1">
          <a:spLocks noChangeArrowheads="1"/>
        </xdr:cNvSpPr>
      </xdr:nvSpPr>
      <xdr:spPr>
        <a:xfrm>
          <a:off x="5076825" y="134226300"/>
          <a:ext cx="95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38175"/>
    <xdr:sp fLocksText="0">
      <xdr:nvSpPr>
        <xdr:cNvPr id="606" name="Text 8"/>
        <xdr:cNvSpPr txBox="1">
          <a:spLocks noChangeArrowheads="1"/>
        </xdr:cNvSpPr>
      </xdr:nvSpPr>
      <xdr:spPr>
        <a:xfrm>
          <a:off x="5076825" y="134226300"/>
          <a:ext cx="95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38175"/>
    <xdr:sp fLocksText="0">
      <xdr:nvSpPr>
        <xdr:cNvPr id="607" name="Text 14"/>
        <xdr:cNvSpPr txBox="1">
          <a:spLocks noChangeArrowheads="1"/>
        </xdr:cNvSpPr>
      </xdr:nvSpPr>
      <xdr:spPr>
        <a:xfrm>
          <a:off x="5076825" y="134226300"/>
          <a:ext cx="95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38175"/>
    <xdr:sp fLocksText="0">
      <xdr:nvSpPr>
        <xdr:cNvPr id="608" name="Text 8"/>
        <xdr:cNvSpPr txBox="1">
          <a:spLocks noChangeArrowheads="1"/>
        </xdr:cNvSpPr>
      </xdr:nvSpPr>
      <xdr:spPr>
        <a:xfrm>
          <a:off x="5162550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38175"/>
    <xdr:sp fLocksText="0">
      <xdr:nvSpPr>
        <xdr:cNvPr id="609" name="Text 14"/>
        <xdr:cNvSpPr txBox="1">
          <a:spLocks noChangeArrowheads="1"/>
        </xdr:cNvSpPr>
      </xdr:nvSpPr>
      <xdr:spPr>
        <a:xfrm>
          <a:off x="5162550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38175"/>
    <xdr:sp fLocksText="0">
      <xdr:nvSpPr>
        <xdr:cNvPr id="610" name="Text 8"/>
        <xdr:cNvSpPr txBox="1">
          <a:spLocks noChangeArrowheads="1"/>
        </xdr:cNvSpPr>
      </xdr:nvSpPr>
      <xdr:spPr>
        <a:xfrm>
          <a:off x="5076825" y="134226300"/>
          <a:ext cx="95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38175"/>
    <xdr:sp fLocksText="0">
      <xdr:nvSpPr>
        <xdr:cNvPr id="611" name="Text 14"/>
        <xdr:cNvSpPr txBox="1">
          <a:spLocks noChangeArrowheads="1"/>
        </xdr:cNvSpPr>
      </xdr:nvSpPr>
      <xdr:spPr>
        <a:xfrm>
          <a:off x="5076825" y="134226300"/>
          <a:ext cx="95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38175"/>
    <xdr:sp fLocksText="0">
      <xdr:nvSpPr>
        <xdr:cNvPr id="612" name="Text 8"/>
        <xdr:cNvSpPr txBox="1">
          <a:spLocks noChangeArrowheads="1"/>
        </xdr:cNvSpPr>
      </xdr:nvSpPr>
      <xdr:spPr>
        <a:xfrm>
          <a:off x="5076825" y="134226300"/>
          <a:ext cx="95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95250" cy="638175"/>
    <xdr:sp fLocksText="0">
      <xdr:nvSpPr>
        <xdr:cNvPr id="613" name="Text 14"/>
        <xdr:cNvSpPr txBox="1">
          <a:spLocks noChangeArrowheads="1"/>
        </xdr:cNvSpPr>
      </xdr:nvSpPr>
      <xdr:spPr>
        <a:xfrm>
          <a:off x="5076825" y="134226300"/>
          <a:ext cx="95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38175"/>
    <xdr:sp fLocksText="0">
      <xdr:nvSpPr>
        <xdr:cNvPr id="614" name="Text 8"/>
        <xdr:cNvSpPr txBox="1">
          <a:spLocks noChangeArrowheads="1"/>
        </xdr:cNvSpPr>
      </xdr:nvSpPr>
      <xdr:spPr>
        <a:xfrm>
          <a:off x="5162550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38175"/>
    <xdr:sp fLocksText="0">
      <xdr:nvSpPr>
        <xdr:cNvPr id="615" name="Text 14"/>
        <xdr:cNvSpPr txBox="1">
          <a:spLocks noChangeArrowheads="1"/>
        </xdr:cNvSpPr>
      </xdr:nvSpPr>
      <xdr:spPr>
        <a:xfrm>
          <a:off x="5162550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14300" cy="638175"/>
    <xdr:sp fLocksText="0">
      <xdr:nvSpPr>
        <xdr:cNvPr id="616" name="Text 8"/>
        <xdr:cNvSpPr txBox="1">
          <a:spLocks noChangeArrowheads="1"/>
        </xdr:cNvSpPr>
      </xdr:nvSpPr>
      <xdr:spPr>
        <a:xfrm>
          <a:off x="10925175" y="134226300"/>
          <a:ext cx="114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14300" cy="638175"/>
    <xdr:sp fLocksText="0">
      <xdr:nvSpPr>
        <xdr:cNvPr id="617" name="Text 14"/>
        <xdr:cNvSpPr txBox="1">
          <a:spLocks noChangeArrowheads="1"/>
        </xdr:cNvSpPr>
      </xdr:nvSpPr>
      <xdr:spPr>
        <a:xfrm>
          <a:off x="10925175" y="134226300"/>
          <a:ext cx="114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14300" cy="638175"/>
    <xdr:sp fLocksText="0">
      <xdr:nvSpPr>
        <xdr:cNvPr id="618" name="Text 8"/>
        <xdr:cNvSpPr txBox="1">
          <a:spLocks noChangeArrowheads="1"/>
        </xdr:cNvSpPr>
      </xdr:nvSpPr>
      <xdr:spPr>
        <a:xfrm>
          <a:off x="10925175" y="134226300"/>
          <a:ext cx="114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14300" cy="638175"/>
    <xdr:sp fLocksText="0">
      <xdr:nvSpPr>
        <xdr:cNvPr id="619" name="Text 14"/>
        <xdr:cNvSpPr txBox="1">
          <a:spLocks noChangeArrowheads="1"/>
        </xdr:cNvSpPr>
      </xdr:nvSpPr>
      <xdr:spPr>
        <a:xfrm>
          <a:off x="10925175" y="134226300"/>
          <a:ext cx="114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38175"/>
    <xdr:sp fLocksText="0">
      <xdr:nvSpPr>
        <xdr:cNvPr id="620" name="Text 8"/>
        <xdr:cNvSpPr txBox="1">
          <a:spLocks noChangeArrowheads="1"/>
        </xdr:cNvSpPr>
      </xdr:nvSpPr>
      <xdr:spPr>
        <a:xfrm>
          <a:off x="110013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38175"/>
    <xdr:sp fLocksText="0">
      <xdr:nvSpPr>
        <xdr:cNvPr id="621" name="Text 14"/>
        <xdr:cNvSpPr txBox="1">
          <a:spLocks noChangeArrowheads="1"/>
        </xdr:cNvSpPr>
      </xdr:nvSpPr>
      <xdr:spPr>
        <a:xfrm>
          <a:off x="110013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66750"/>
    <xdr:sp fLocksText="0">
      <xdr:nvSpPr>
        <xdr:cNvPr id="622" name="Text 8"/>
        <xdr:cNvSpPr txBox="1">
          <a:spLocks noChangeArrowheads="1"/>
        </xdr:cNvSpPr>
      </xdr:nvSpPr>
      <xdr:spPr>
        <a:xfrm>
          <a:off x="120300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66750"/>
    <xdr:sp fLocksText="0">
      <xdr:nvSpPr>
        <xdr:cNvPr id="623" name="Text 14"/>
        <xdr:cNvSpPr txBox="1">
          <a:spLocks noChangeArrowheads="1"/>
        </xdr:cNvSpPr>
      </xdr:nvSpPr>
      <xdr:spPr>
        <a:xfrm>
          <a:off x="120300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66750"/>
    <xdr:sp fLocksText="0">
      <xdr:nvSpPr>
        <xdr:cNvPr id="624" name="Text 8"/>
        <xdr:cNvSpPr txBox="1">
          <a:spLocks noChangeArrowheads="1"/>
        </xdr:cNvSpPr>
      </xdr:nvSpPr>
      <xdr:spPr>
        <a:xfrm>
          <a:off x="120300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66750"/>
    <xdr:sp fLocksText="0">
      <xdr:nvSpPr>
        <xdr:cNvPr id="625" name="Text 14"/>
        <xdr:cNvSpPr txBox="1">
          <a:spLocks noChangeArrowheads="1"/>
        </xdr:cNvSpPr>
      </xdr:nvSpPr>
      <xdr:spPr>
        <a:xfrm>
          <a:off x="120300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14300" cy="638175"/>
    <xdr:sp fLocksText="0">
      <xdr:nvSpPr>
        <xdr:cNvPr id="626" name="Text 8"/>
        <xdr:cNvSpPr txBox="1">
          <a:spLocks noChangeArrowheads="1"/>
        </xdr:cNvSpPr>
      </xdr:nvSpPr>
      <xdr:spPr>
        <a:xfrm>
          <a:off x="12030075" y="134226300"/>
          <a:ext cx="114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14300" cy="638175"/>
    <xdr:sp fLocksText="0">
      <xdr:nvSpPr>
        <xdr:cNvPr id="627" name="Text 14"/>
        <xdr:cNvSpPr txBox="1">
          <a:spLocks noChangeArrowheads="1"/>
        </xdr:cNvSpPr>
      </xdr:nvSpPr>
      <xdr:spPr>
        <a:xfrm>
          <a:off x="12030075" y="134226300"/>
          <a:ext cx="114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14300" cy="638175"/>
    <xdr:sp fLocksText="0">
      <xdr:nvSpPr>
        <xdr:cNvPr id="628" name="Text 8"/>
        <xdr:cNvSpPr txBox="1">
          <a:spLocks noChangeArrowheads="1"/>
        </xdr:cNvSpPr>
      </xdr:nvSpPr>
      <xdr:spPr>
        <a:xfrm>
          <a:off x="12030075" y="134226300"/>
          <a:ext cx="114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14300" cy="638175"/>
    <xdr:sp fLocksText="0">
      <xdr:nvSpPr>
        <xdr:cNvPr id="629" name="Text 14"/>
        <xdr:cNvSpPr txBox="1">
          <a:spLocks noChangeArrowheads="1"/>
        </xdr:cNvSpPr>
      </xdr:nvSpPr>
      <xdr:spPr>
        <a:xfrm>
          <a:off x="12030075" y="134226300"/>
          <a:ext cx="114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38175"/>
    <xdr:sp fLocksText="0">
      <xdr:nvSpPr>
        <xdr:cNvPr id="630" name="Text 8"/>
        <xdr:cNvSpPr txBox="1">
          <a:spLocks noChangeArrowheads="1"/>
        </xdr:cNvSpPr>
      </xdr:nvSpPr>
      <xdr:spPr>
        <a:xfrm>
          <a:off x="120300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38175"/>
    <xdr:sp fLocksText="0">
      <xdr:nvSpPr>
        <xdr:cNvPr id="631" name="Text 14"/>
        <xdr:cNvSpPr txBox="1">
          <a:spLocks noChangeArrowheads="1"/>
        </xdr:cNvSpPr>
      </xdr:nvSpPr>
      <xdr:spPr>
        <a:xfrm>
          <a:off x="120300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66750"/>
    <xdr:sp fLocksText="0">
      <xdr:nvSpPr>
        <xdr:cNvPr id="632" name="Text 8"/>
        <xdr:cNvSpPr txBox="1">
          <a:spLocks noChangeArrowheads="1"/>
        </xdr:cNvSpPr>
      </xdr:nvSpPr>
      <xdr:spPr>
        <a:xfrm>
          <a:off x="110013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66750"/>
    <xdr:sp fLocksText="0">
      <xdr:nvSpPr>
        <xdr:cNvPr id="633" name="Text 14"/>
        <xdr:cNvSpPr txBox="1">
          <a:spLocks noChangeArrowheads="1"/>
        </xdr:cNvSpPr>
      </xdr:nvSpPr>
      <xdr:spPr>
        <a:xfrm>
          <a:off x="110013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66750"/>
    <xdr:sp fLocksText="0">
      <xdr:nvSpPr>
        <xdr:cNvPr id="634" name="Text 8"/>
        <xdr:cNvSpPr txBox="1">
          <a:spLocks noChangeArrowheads="1"/>
        </xdr:cNvSpPr>
      </xdr:nvSpPr>
      <xdr:spPr>
        <a:xfrm>
          <a:off x="110013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66750"/>
    <xdr:sp fLocksText="0">
      <xdr:nvSpPr>
        <xdr:cNvPr id="635" name="Text 14"/>
        <xdr:cNvSpPr txBox="1">
          <a:spLocks noChangeArrowheads="1"/>
        </xdr:cNvSpPr>
      </xdr:nvSpPr>
      <xdr:spPr>
        <a:xfrm>
          <a:off x="110013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38175"/>
    <xdr:sp fLocksText="0">
      <xdr:nvSpPr>
        <xdr:cNvPr id="636" name="Text 8"/>
        <xdr:cNvSpPr txBox="1">
          <a:spLocks noChangeArrowheads="1"/>
        </xdr:cNvSpPr>
      </xdr:nvSpPr>
      <xdr:spPr>
        <a:xfrm>
          <a:off x="110013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38175"/>
    <xdr:sp fLocksText="0">
      <xdr:nvSpPr>
        <xdr:cNvPr id="637" name="Text 14"/>
        <xdr:cNvSpPr txBox="1">
          <a:spLocks noChangeArrowheads="1"/>
        </xdr:cNvSpPr>
      </xdr:nvSpPr>
      <xdr:spPr>
        <a:xfrm>
          <a:off x="110013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66750"/>
    <xdr:sp fLocksText="0">
      <xdr:nvSpPr>
        <xdr:cNvPr id="638" name="Text 8"/>
        <xdr:cNvSpPr txBox="1">
          <a:spLocks noChangeArrowheads="1"/>
        </xdr:cNvSpPr>
      </xdr:nvSpPr>
      <xdr:spPr>
        <a:xfrm>
          <a:off x="120300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66750"/>
    <xdr:sp fLocksText="0">
      <xdr:nvSpPr>
        <xdr:cNvPr id="639" name="Text 14"/>
        <xdr:cNvSpPr txBox="1">
          <a:spLocks noChangeArrowheads="1"/>
        </xdr:cNvSpPr>
      </xdr:nvSpPr>
      <xdr:spPr>
        <a:xfrm>
          <a:off x="120300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66750"/>
    <xdr:sp fLocksText="0">
      <xdr:nvSpPr>
        <xdr:cNvPr id="640" name="Text 8"/>
        <xdr:cNvSpPr txBox="1">
          <a:spLocks noChangeArrowheads="1"/>
        </xdr:cNvSpPr>
      </xdr:nvSpPr>
      <xdr:spPr>
        <a:xfrm>
          <a:off x="120300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66750"/>
    <xdr:sp fLocksText="0">
      <xdr:nvSpPr>
        <xdr:cNvPr id="641" name="Text 14"/>
        <xdr:cNvSpPr txBox="1">
          <a:spLocks noChangeArrowheads="1"/>
        </xdr:cNvSpPr>
      </xdr:nvSpPr>
      <xdr:spPr>
        <a:xfrm>
          <a:off x="120300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14300" cy="638175"/>
    <xdr:sp fLocksText="0">
      <xdr:nvSpPr>
        <xdr:cNvPr id="642" name="Text 8"/>
        <xdr:cNvSpPr txBox="1">
          <a:spLocks noChangeArrowheads="1"/>
        </xdr:cNvSpPr>
      </xdr:nvSpPr>
      <xdr:spPr>
        <a:xfrm>
          <a:off x="12030075" y="134226300"/>
          <a:ext cx="114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14300" cy="638175"/>
    <xdr:sp fLocksText="0">
      <xdr:nvSpPr>
        <xdr:cNvPr id="643" name="Text 14"/>
        <xdr:cNvSpPr txBox="1">
          <a:spLocks noChangeArrowheads="1"/>
        </xdr:cNvSpPr>
      </xdr:nvSpPr>
      <xdr:spPr>
        <a:xfrm>
          <a:off x="12030075" y="134226300"/>
          <a:ext cx="114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14300" cy="638175"/>
    <xdr:sp fLocksText="0">
      <xdr:nvSpPr>
        <xdr:cNvPr id="644" name="Text 8"/>
        <xdr:cNvSpPr txBox="1">
          <a:spLocks noChangeArrowheads="1"/>
        </xdr:cNvSpPr>
      </xdr:nvSpPr>
      <xdr:spPr>
        <a:xfrm>
          <a:off x="12030075" y="134226300"/>
          <a:ext cx="114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14300" cy="638175"/>
    <xdr:sp fLocksText="0">
      <xdr:nvSpPr>
        <xdr:cNvPr id="645" name="Text 14"/>
        <xdr:cNvSpPr txBox="1">
          <a:spLocks noChangeArrowheads="1"/>
        </xdr:cNvSpPr>
      </xdr:nvSpPr>
      <xdr:spPr>
        <a:xfrm>
          <a:off x="12030075" y="134226300"/>
          <a:ext cx="114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38175"/>
    <xdr:sp fLocksText="0">
      <xdr:nvSpPr>
        <xdr:cNvPr id="646" name="Text 8"/>
        <xdr:cNvSpPr txBox="1">
          <a:spLocks noChangeArrowheads="1"/>
        </xdr:cNvSpPr>
      </xdr:nvSpPr>
      <xdr:spPr>
        <a:xfrm>
          <a:off x="120300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38175"/>
    <xdr:sp fLocksText="0">
      <xdr:nvSpPr>
        <xdr:cNvPr id="647" name="Text 14"/>
        <xdr:cNvSpPr txBox="1">
          <a:spLocks noChangeArrowheads="1"/>
        </xdr:cNvSpPr>
      </xdr:nvSpPr>
      <xdr:spPr>
        <a:xfrm>
          <a:off x="120300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66750"/>
    <xdr:sp fLocksText="0">
      <xdr:nvSpPr>
        <xdr:cNvPr id="648" name="Text 8"/>
        <xdr:cNvSpPr txBox="1">
          <a:spLocks noChangeArrowheads="1"/>
        </xdr:cNvSpPr>
      </xdr:nvSpPr>
      <xdr:spPr>
        <a:xfrm>
          <a:off x="120300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66750"/>
    <xdr:sp fLocksText="0">
      <xdr:nvSpPr>
        <xdr:cNvPr id="649" name="Text 14"/>
        <xdr:cNvSpPr txBox="1">
          <a:spLocks noChangeArrowheads="1"/>
        </xdr:cNvSpPr>
      </xdr:nvSpPr>
      <xdr:spPr>
        <a:xfrm>
          <a:off x="120300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66750"/>
    <xdr:sp fLocksText="0">
      <xdr:nvSpPr>
        <xdr:cNvPr id="650" name="Text 8"/>
        <xdr:cNvSpPr txBox="1">
          <a:spLocks noChangeArrowheads="1"/>
        </xdr:cNvSpPr>
      </xdr:nvSpPr>
      <xdr:spPr>
        <a:xfrm>
          <a:off x="120300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66750"/>
    <xdr:sp fLocksText="0">
      <xdr:nvSpPr>
        <xdr:cNvPr id="651" name="Text 14"/>
        <xdr:cNvSpPr txBox="1">
          <a:spLocks noChangeArrowheads="1"/>
        </xdr:cNvSpPr>
      </xdr:nvSpPr>
      <xdr:spPr>
        <a:xfrm>
          <a:off x="120300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38175"/>
    <xdr:sp fLocksText="0">
      <xdr:nvSpPr>
        <xdr:cNvPr id="652" name="Text 8"/>
        <xdr:cNvSpPr txBox="1">
          <a:spLocks noChangeArrowheads="1"/>
        </xdr:cNvSpPr>
      </xdr:nvSpPr>
      <xdr:spPr>
        <a:xfrm>
          <a:off x="120300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514</xdr:row>
      <xdr:rowOff>0</xdr:rowOff>
    </xdr:from>
    <xdr:ext cx="104775" cy="638175"/>
    <xdr:sp fLocksText="0">
      <xdr:nvSpPr>
        <xdr:cNvPr id="653" name="Text 14"/>
        <xdr:cNvSpPr txBox="1">
          <a:spLocks noChangeArrowheads="1"/>
        </xdr:cNvSpPr>
      </xdr:nvSpPr>
      <xdr:spPr>
        <a:xfrm>
          <a:off x="120300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95250" cy="676275"/>
    <xdr:sp fLocksText="0">
      <xdr:nvSpPr>
        <xdr:cNvPr id="654" name="Text 8"/>
        <xdr:cNvSpPr txBox="1">
          <a:spLocks noChangeArrowheads="1"/>
        </xdr:cNvSpPr>
      </xdr:nvSpPr>
      <xdr:spPr>
        <a:xfrm>
          <a:off x="5076825" y="1331404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511</xdr:row>
      <xdr:rowOff>0</xdr:rowOff>
    </xdr:from>
    <xdr:ext cx="104775" cy="676275"/>
    <xdr:sp fLocksText="0">
      <xdr:nvSpPr>
        <xdr:cNvPr id="655" name="Text 10"/>
        <xdr:cNvSpPr txBox="1">
          <a:spLocks noChangeArrowheads="1"/>
        </xdr:cNvSpPr>
      </xdr:nvSpPr>
      <xdr:spPr>
        <a:xfrm>
          <a:off x="12477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95250" cy="676275"/>
    <xdr:sp fLocksText="0">
      <xdr:nvSpPr>
        <xdr:cNvPr id="656" name="Text 14"/>
        <xdr:cNvSpPr txBox="1">
          <a:spLocks noChangeArrowheads="1"/>
        </xdr:cNvSpPr>
      </xdr:nvSpPr>
      <xdr:spPr>
        <a:xfrm>
          <a:off x="5076825" y="1331404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511</xdr:row>
      <xdr:rowOff>0</xdr:rowOff>
    </xdr:from>
    <xdr:ext cx="104775" cy="676275"/>
    <xdr:sp fLocksText="0">
      <xdr:nvSpPr>
        <xdr:cNvPr id="657" name="Text 14"/>
        <xdr:cNvSpPr txBox="1">
          <a:spLocks noChangeArrowheads="1"/>
        </xdr:cNvSpPr>
      </xdr:nvSpPr>
      <xdr:spPr>
        <a:xfrm>
          <a:off x="516255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638175</xdr:colOff>
      <xdr:row>511</xdr:row>
      <xdr:rowOff>47625</xdr:rowOff>
    </xdr:from>
    <xdr:ext cx="95250" cy="695325"/>
    <xdr:sp fLocksText="0">
      <xdr:nvSpPr>
        <xdr:cNvPr id="658" name="Text 8"/>
        <xdr:cNvSpPr txBox="1">
          <a:spLocks noChangeArrowheads="1"/>
        </xdr:cNvSpPr>
      </xdr:nvSpPr>
      <xdr:spPr>
        <a:xfrm>
          <a:off x="7820025" y="1331880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511</xdr:row>
      <xdr:rowOff>0</xdr:rowOff>
    </xdr:from>
    <xdr:ext cx="104775" cy="676275"/>
    <xdr:sp fLocksText="0">
      <xdr:nvSpPr>
        <xdr:cNvPr id="659" name="Text 8"/>
        <xdr:cNvSpPr txBox="1">
          <a:spLocks noChangeArrowheads="1"/>
        </xdr:cNvSpPr>
      </xdr:nvSpPr>
      <xdr:spPr>
        <a:xfrm>
          <a:off x="800100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511</xdr:row>
      <xdr:rowOff>0</xdr:rowOff>
    </xdr:from>
    <xdr:ext cx="104775" cy="676275"/>
    <xdr:sp fLocksText="0">
      <xdr:nvSpPr>
        <xdr:cNvPr id="660" name="Text 14"/>
        <xdr:cNvSpPr txBox="1">
          <a:spLocks noChangeArrowheads="1"/>
        </xdr:cNvSpPr>
      </xdr:nvSpPr>
      <xdr:spPr>
        <a:xfrm>
          <a:off x="800100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511</xdr:row>
      <xdr:rowOff>0</xdr:rowOff>
    </xdr:from>
    <xdr:ext cx="104775" cy="676275"/>
    <xdr:sp fLocksText="0">
      <xdr:nvSpPr>
        <xdr:cNvPr id="661" name="Text 8"/>
        <xdr:cNvSpPr txBox="1">
          <a:spLocks noChangeArrowheads="1"/>
        </xdr:cNvSpPr>
      </xdr:nvSpPr>
      <xdr:spPr>
        <a:xfrm>
          <a:off x="800100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511</xdr:row>
      <xdr:rowOff>0</xdr:rowOff>
    </xdr:from>
    <xdr:ext cx="104775" cy="676275"/>
    <xdr:sp fLocksText="0">
      <xdr:nvSpPr>
        <xdr:cNvPr id="662" name="Text 14"/>
        <xdr:cNvSpPr txBox="1">
          <a:spLocks noChangeArrowheads="1"/>
        </xdr:cNvSpPr>
      </xdr:nvSpPr>
      <xdr:spPr>
        <a:xfrm>
          <a:off x="800100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511</xdr:row>
      <xdr:rowOff>0</xdr:rowOff>
    </xdr:from>
    <xdr:ext cx="104775" cy="676275"/>
    <xdr:sp fLocksText="0">
      <xdr:nvSpPr>
        <xdr:cNvPr id="663" name="Text 8"/>
        <xdr:cNvSpPr txBox="1">
          <a:spLocks noChangeArrowheads="1"/>
        </xdr:cNvSpPr>
      </xdr:nvSpPr>
      <xdr:spPr>
        <a:xfrm>
          <a:off x="800100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511</xdr:row>
      <xdr:rowOff>0</xdr:rowOff>
    </xdr:from>
    <xdr:ext cx="104775" cy="676275"/>
    <xdr:sp fLocksText="0">
      <xdr:nvSpPr>
        <xdr:cNvPr id="664" name="Text 14"/>
        <xdr:cNvSpPr txBox="1">
          <a:spLocks noChangeArrowheads="1"/>
        </xdr:cNvSpPr>
      </xdr:nvSpPr>
      <xdr:spPr>
        <a:xfrm>
          <a:off x="800100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95250" cy="676275"/>
    <xdr:sp fLocksText="0">
      <xdr:nvSpPr>
        <xdr:cNvPr id="665" name="Text 8"/>
        <xdr:cNvSpPr txBox="1">
          <a:spLocks noChangeArrowheads="1"/>
        </xdr:cNvSpPr>
      </xdr:nvSpPr>
      <xdr:spPr>
        <a:xfrm>
          <a:off x="5076825" y="1331404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95250" cy="676275"/>
    <xdr:sp fLocksText="0">
      <xdr:nvSpPr>
        <xdr:cNvPr id="666" name="Text 14"/>
        <xdr:cNvSpPr txBox="1">
          <a:spLocks noChangeArrowheads="1"/>
        </xdr:cNvSpPr>
      </xdr:nvSpPr>
      <xdr:spPr>
        <a:xfrm>
          <a:off x="5076825" y="1331404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95250" cy="676275"/>
    <xdr:sp fLocksText="0">
      <xdr:nvSpPr>
        <xdr:cNvPr id="667" name="Text 8"/>
        <xdr:cNvSpPr txBox="1">
          <a:spLocks noChangeArrowheads="1"/>
        </xdr:cNvSpPr>
      </xdr:nvSpPr>
      <xdr:spPr>
        <a:xfrm>
          <a:off x="5076825" y="1331404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95250" cy="676275"/>
    <xdr:sp fLocksText="0">
      <xdr:nvSpPr>
        <xdr:cNvPr id="668" name="Text 14"/>
        <xdr:cNvSpPr txBox="1">
          <a:spLocks noChangeArrowheads="1"/>
        </xdr:cNvSpPr>
      </xdr:nvSpPr>
      <xdr:spPr>
        <a:xfrm>
          <a:off x="5076825" y="1331404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511</xdr:row>
      <xdr:rowOff>0</xdr:rowOff>
    </xdr:from>
    <xdr:ext cx="104775" cy="676275"/>
    <xdr:sp fLocksText="0">
      <xdr:nvSpPr>
        <xdr:cNvPr id="669" name="Text 8"/>
        <xdr:cNvSpPr txBox="1">
          <a:spLocks noChangeArrowheads="1"/>
        </xdr:cNvSpPr>
      </xdr:nvSpPr>
      <xdr:spPr>
        <a:xfrm>
          <a:off x="516255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511</xdr:row>
      <xdr:rowOff>0</xdr:rowOff>
    </xdr:from>
    <xdr:ext cx="104775" cy="676275"/>
    <xdr:sp fLocksText="0">
      <xdr:nvSpPr>
        <xdr:cNvPr id="670" name="Text 14"/>
        <xdr:cNvSpPr txBox="1">
          <a:spLocks noChangeArrowheads="1"/>
        </xdr:cNvSpPr>
      </xdr:nvSpPr>
      <xdr:spPr>
        <a:xfrm>
          <a:off x="516255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95250" cy="676275"/>
    <xdr:sp fLocksText="0">
      <xdr:nvSpPr>
        <xdr:cNvPr id="671" name="Text 8"/>
        <xdr:cNvSpPr txBox="1">
          <a:spLocks noChangeArrowheads="1"/>
        </xdr:cNvSpPr>
      </xdr:nvSpPr>
      <xdr:spPr>
        <a:xfrm>
          <a:off x="5076825" y="1331404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95250" cy="676275"/>
    <xdr:sp fLocksText="0">
      <xdr:nvSpPr>
        <xdr:cNvPr id="672" name="Text 14"/>
        <xdr:cNvSpPr txBox="1">
          <a:spLocks noChangeArrowheads="1"/>
        </xdr:cNvSpPr>
      </xdr:nvSpPr>
      <xdr:spPr>
        <a:xfrm>
          <a:off x="5076825" y="1331404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95250" cy="676275"/>
    <xdr:sp fLocksText="0">
      <xdr:nvSpPr>
        <xdr:cNvPr id="673" name="Text 8"/>
        <xdr:cNvSpPr txBox="1">
          <a:spLocks noChangeArrowheads="1"/>
        </xdr:cNvSpPr>
      </xdr:nvSpPr>
      <xdr:spPr>
        <a:xfrm>
          <a:off x="5076825" y="1331404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95250" cy="676275"/>
    <xdr:sp fLocksText="0">
      <xdr:nvSpPr>
        <xdr:cNvPr id="674" name="Text 14"/>
        <xdr:cNvSpPr txBox="1">
          <a:spLocks noChangeArrowheads="1"/>
        </xdr:cNvSpPr>
      </xdr:nvSpPr>
      <xdr:spPr>
        <a:xfrm>
          <a:off x="5076825" y="133140450"/>
          <a:ext cx="95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511</xdr:row>
      <xdr:rowOff>0</xdr:rowOff>
    </xdr:from>
    <xdr:ext cx="104775" cy="676275"/>
    <xdr:sp fLocksText="0">
      <xdr:nvSpPr>
        <xdr:cNvPr id="675" name="Text 8"/>
        <xdr:cNvSpPr txBox="1">
          <a:spLocks noChangeArrowheads="1"/>
        </xdr:cNvSpPr>
      </xdr:nvSpPr>
      <xdr:spPr>
        <a:xfrm>
          <a:off x="516255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511</xdr:row>
      <xdr:rowOff>0</xdr:rowOff>
    </xdr:from>
    <xdr:ext cx="104775" cy="676275"/>
    <xdr:sp fLocksText="0">
      <xdr:nvSpPr>
        <xdr:cNvPr id="676" name="Text 14"/>
        <xdr:cNvSpPr txBox="1">
          <a:spLocks noChangeArrowheads="1"/>
        </xdr:cNvSpPr>
      </xdr:nvSpPr>
      <xdr:spPr>
        <a:xfrm>
          <a:off x="516255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511</xdr:row>
      <xdr:rowOff>0</xdr:rowOff>
    </xdr:from>
    <xdr:ext cx="104775" cy="676275"/>
    <xdr:sp fLocksText="0">
      <xdr:nvSpPr>
        <xdr:cNvPr id="677" name="Text 8"/>
        <xdr:cNvSpPr txBox="1">
          <a:spLocks noChangeArrowheads="1"/>
        </xdr:cNvSpPr>
      </xdr:nvSpPr>
      <xdr:spPr>
        <a:xfrm>
          <a:off x="110013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511</xdr:row>
      <xdr:rowOff>0</xdr:rowOff>
    </xdr:from>
    <xdr:ext cx="104775" cy="676275"/>
    <xdr:sp fLocksText="0">
      <xdr:nvSpPr>
        <xdr:cNvPr id="678" name="Text 14"/>
        <xdr:cNvSpPr txBox="1">
          <a:spLocks noChangeArrowheads="1"/>
        </xdr:cNvSpPr>
      </xdr:nvSpPr>
      <xdr:spPr>
        <a:xfrm>
          <a:off x="110013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511</xdr:row>
      <xdr:rowOff>0</xdr:rowOff>
    </xdr:from>
    <xdr:ext cx="104775" cy="676275"/>
    <xdr:sp fLocksText="0">
      <xdr:nvSpPr>
        <xdr:cNvPr id="679" name="Text 8"/>
        <xdr:cNvSpPr txBox="1">
          <a:spLocks noChangeArrowheads="1"/>
        </xdr:cNvSpPr>
      </xdr:nvSpPr>
      <xdr:spPr>
        <a:xfrm>
          <a:off x="110013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511</xdr:row>
      <xdr:rowOff>0</xdr:rowOff>
    </xdr:from>
    <xdr:ext cx="104775" cy="676275"/>
    <xdr:sp fLocksText="0">
      <xdr:nvSpPr>
        <xdr:cNvPr id="680" name="Text 14"/>
        <xdr:cNvSpPr txBox="1">
          <a:spLocks noChangeArrowheads="1"/>
        </xdr:cNvSpPr>
      </xdr:nvSpPr>
      <xdr:spPr>
        <a:xfrm>
          <a:off x="110013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04775" cy="676275"/>
    <xdr:sp fLocksText="0">
      <xdr:nvSpPr>
        <xdr:cNvPr id="681" name="Text 8"/>
        <xdr:cNvSpPr txBox="1">
          <a:spLocks noChangeArrowheads="1"/>
        </xdr:cNvSpPr>
      </xdr:nvSpPr>
      <xdr:spPr>
        <a:xfrm>
          <a:off x="120300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04775" cy="676275"/>
    <xdr:sp fLocksText="0">
      <xdr:nvSpPr>
        <xdr:cNvPr id="682" name="Text 14"/>
        <xdr:cNvSpPr txBox="1">
          <a:spLocks noChangeArrowheads="1"/>
        </xdr:cNvSpPr>
      </xdr:nvSpPr>
      <xdr:spPr>
        <a:xfrm>
          <a:off x="120300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04775" cy="676275"/>
    <xdr:sp fLocksText="0">
      <xdr:nvSpPr>
        <xdr:cNvPr id="683" name="Text 8"/>
        <xdr:cNvSpPr txBox="1">
          <a:spLocks noChangeArrowheads="1"/>
        </xdr:cNvSpPr>
      </xdr:nvSpPr>
      <xdr:spPr>
        <a:xfrm>
          <a:off x="120300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04775" cy="676275"/>
    <xdr:sp fLocksText="0">
      <xdr:nvSpPr>
        <xdr:cNvPr id="684" name="Text 14"/>
        <xdr:cNvSpPr txBox="1">
          <a:spLocks noChangeArrowheads="1"/>
        </xdr:cNvSpPr>
      </xdr:nvSpPr>
      <xdr:spPr>
        <a:xfrm>
          <a:off x="120300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04775" cy="676275"/>
    <xdr:sp fLocksText="0">
      <xdr:nvSpPr>
        <xdr:cNvPr id="685" name="Text 8"/>
        <xdr:cNvSpPr txBox="1">
          <a:spLocks noChangeArrowheads="1"/>
        </xdr:cNvSpPr>
      </xdr:nvSpPr>
      <xdr:spPr>
        <a:xfrm>
          <a:off x="120300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04775" cy="676275"/>
    <xdr:sp fLocksText="0">
      <xdr:nvSpPr>
        <xdr:cNvPr id="686" name="Text 14"/>
        <xdr:cNvSpPr txBox="1">
          <a:spLocks noChangeArrowheads="1"/>
        </xdr:cNvSpPr>
      </xdr:nvSpPr>
      <xdr:spPr>
        <a:xfrm>
          <a:off x="120300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511</xdr:row>
      <xdr:rowOff>0</xdr:rowOff>
    </xdr:from>
    <xdr:ext cx="104775" cy="676275"/>
    <xdr:sp fLocksText="0">
      <xdr:nvSpPr>
        <xdr:cNvPr id="687" name="Text 8"/>
        <xdr:cNvSpPr txBox="1">
          <a:spLocks noChangeArrowheads="1"/>
        </xdr:cNvSpPr>
      </xdr:nvSpPr>
      <xdr:spPr>
        <a:xfrm>
          <a:off x="110013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511</xdr:row>
      <xdr:rowOff>0</xdr:rowOff>
    </xdr:from>
    <xdr:ext cx="104775" cy="676275"/>
    <xdr:sp fLocksText="0">
      <xdr:nvSpPr>
        <xdr:cNvPr id="688" name="Text 14"/>
        <xdr:cNvSpPr txBox="1">
          <a:spLocks noChangeArrowheads="1"/>
        </xdr:cNvSpPr>
      </xdr:nvSpPr>
      <xdr:spPr>
        <a:xfrm>
          <a:off x="110013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511</xdr:row>
      <xdr:rowOff>0</xdr:rowOff>
    </xdr:from>
    <xdr:ext cx="104775" cy="676275"/>
    <xdr:sp fLocksText="0">
      <xdr:nvSpPr>
        <xdr:cNvPr id="689" name="Text 8"/>
        <xdr:cNvSpPr txBox="1">
          <a:spLocks noChangeArrowheads="1"/>
        </xdr:cNvSpPr>
      </xdr:nvSpPr>
      <xdr:spPr>
        <a:xfrm>
          <a:off x="110013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511</xdr:row>
      <xdr:rowOff>0</xdr:rowOff>
    </xdr:from>
    <xdr:ext cx="104775" cy="676275"/>
    <xdr:sp fLocksText="0">
      <xdr:nvSpPr>
        <xdr:cNvPr id="690" name="Text 14"/>
        <xdr:cNvSpPr txBox="1">
          <a:spLocks noChangeArrowheads="1"/>
        </xdr:cNvSpPr>
      </xdr:nvSpPr>
      <xdr:spPr>
        <a:xfrm>
          <a:off x="110013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04775" cy="676275"/>
    <xdr:sp fLocksText="0">
      <xdr:nvSpPr>
        <xdr:cNvPr id="691" name="Text 8"/>
        <xdr:cNvSpPr txBox="1">
          <a:spLocks noChangeArrowheads="1"/>
        </xdr:cNvSpPr>
      </xdr:nvSpPr>
      <xdr:spPr>
        <a:xfrm>
          <a:off x="120300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04775" cy="676275"/>
    <xdr:sp fLocksText="0">
      <xdr:nvSpPr>
        <xdr:cNvPr id="692" name="Text 14"/>
        <xdr:cNvSpPr txBox="1">
          <a:spLocks noChangeArrowheads="1"/>
        </xdr:cNvSpPr>
      </xdr:nvSpPr>
      <xdr:spPr>
        <a:xfrm>
          <a:off x="120300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04775" cy="676275"/>
    <xdr:sp fLocksText="0">
      <xdr:nvSpPr>
        <xdr:cNvPr id="693" name="Text 8"/>
        <xdr:cNvSpPr txBox="1">
          <a:spLocks noChangeArrowheads="1"/>
        </xdr:cNvSpPr>
      </xdr:nvSpPr>
      <xdr:spPr>
        <a:xfrm>
          <a:off x="120300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04775" cy="676275"/>
    <xdr:sp fLocksText="0">
      <xdr:nvSpPr>
        <xdr:cNvPr id="694" name="Text 14"/>
        <xdr:cNvSpPr txBox="1">
          <a:spLocks noChangeArrowheads="1"/>
        </xdr:cNvSpPr>
      </xdr:nvSpPr>
      <xdr:spPr>
        <a:xfrm>
          <a:off x="120300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04775" cy="676275"/>
    <xdr:sp fLocksText="0">
      <xdr:nvSpPr>
        <xdr:cNvPr id="695" name="Text 8"/>
        <xdr:cNvSpPr txBox="1">
          <a:spLocks noChangeArrowheads="1"/>
        </xdr:cNvSpPr>
      </xdr:nvSpPr>
      <xdr:spPr>
        <a:xfrm>
          <a:off x="120300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04775" cy="676275"/>
    <xdr:sp fLocksText="0">
      <xdr:nvSpPr>
        <xdr:cNvPr id="696" name="Text 14"/>
        <xdr:cNvSpPr txBox="1">
          <a:spLocks noChangeArrowheads="1"/>
        </xdr:cNvSpPr>
      </xdr:nvSpPr>
      <xdr:spPr>
        <a:xfrm>
          <a:off x="120300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04775" cy="676275"/>
    <xdr:sp fLocksText="0">
      <xdr:nvSpPr>
        <xdr:cNvPr id="697" name="Text 8"/>
        <xdr:cNvSpPr txBox="1">
          <a:spLocks noChangeArrowheads="1"/>
        </xdr:cNvSpPr>
      </xdr:nvSpPr>
      <xdr:spPr>
        <a:xfrm>
          <a:off x="120300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511</xdr:row>
      <xdr:rowOff>0</xdr:rowOff>
    </xdr:from>
    <xdr:ext cx="104775" cy="676275"/>
    <xdr:sp fLocksText="0">
      <xdr:nvSpPr>
        <xdr:cNvPr id="698" name="Text 14"/>
        <xdr:cNvSpPr txBox="1">
          <a:spLocks noChangeArrowheads="1"/>
        </xdr:cNvSpPr>
      </xdr:nvSpPr>
      <xdr:spPr>
        <a:xfrm>
          <a:off x="120300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699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00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701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702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104775" cy="657225"/>
    <xdr:sp fLocksText="0">
      <xdr:nvSpPr>
        <xdr:cNvPr id="703" name="Text 8"/>
        <xdr:cNvSpPr txBox="1">
          <a:spLocks noChangeArrowheads="1"/>
        </xdr:cNvSpPr>
      </xdr:nvSpPr>
      <xdr:spPr>
        <a:xfrm>
          <a:off x="507682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104775" cy="657225"/>
    <xdr:sp fLocksText="0">
      <xdr:nvSpPr>
        <xdr:cNvPr id="704" name="Text 14"/>
        <xdr:cNvSpPr txBox="1">
          <a:spLocks noChangeArrowheads="1"/>
        </xdr:cNvSpPr>
      </xdr:nvSpPr>
      <xdr:spPr>
        <a:xfrm>
          <a:off x="507682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104775" cy="657225"/>
    <xdr:sp fLocksText="0">
      <xdr:nvSpPr>
        <xdr:cNvPr id="705" name="Text 8"/>
        <xdr:cNvSpPr txBox="1">
          <a:spLocks noChangeArrowheads="1"/>
        </xdr:cNvSpPr>
      </xdr:nvSpPr>
      <xdr:spPr>
        <a:xfrm>
          <a:off x="507682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104775" cy="657225"/>
    <xdr:sp fLocksText="0">
      <xdr:nvSpPr>
        <xdr:cNvPr id="706" name="Text 14"/>
        <xdr:cNvSpPr txBox="1">
          <a:spLocks noChangeArrowheads="1"/>
        </xdr:cNvSpPr>
      </xdr:nvSpPr>
      <xdr:spPr>
        <a:xfrm>
          <a:off x="507682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57225"/>
    <xdr:sp fLocksText="0">
      <xdr:nvSpPr>
        <xdr:cNvPr id="707" name="Text 8"/>
        <xdr:cNvSpPr txBox="1">
          <a:spLocks noChangeArrowheads="1"/>
        </xdr:cNvSpPr>
      </xdr:nvSpPr>
      <xdr:spPr>
        <a:xfrm>
          <a:off x="5162550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57225"/>
    <xdr:sp fLocksText="0">
      <xdr:nvSpPr>
        <xdr:cNvPr id="708" name="Text 14"/>
        <xdr:cNvSpPr txBox="1">
          <a:spLocks noChangeArrowheads="1"/>
        </xdr:cNvSpPr>
      </xdr:nvSpPr>
      <xdr:spPr>
        <a:xfrm>
          <a:off x="5162550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09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10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11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12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13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14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15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16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17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18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19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20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21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22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23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24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25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26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27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728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729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730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31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32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33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34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35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36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37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38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39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40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41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42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43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44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45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46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47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48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49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750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751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752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967</xdr:row>
      <xdr:rowOff>0</xdr:rowOff>
    </xdr:from>
    <xdr:ext cx="104775" cy="628650"/>
    <xdr:sp fLocksText="0">
      <xdr:nvSpPr>
        <xdr:cNvPr id="753" name="Text 8"/>
        <xdr:cNvSpPr txBox="1">
          <a:spLocks noChangeArrowheads="1"/>
        </xdr:cNvSpPr>
      </xdr:nvSpPr>
      <xdr:spPr>
        <a:xfrm>
          <a:off x="507682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104775" cy="628650"/>
    <xdr:sp fLocksText="0">
      <xdr:nvSpPr>
        <xdr:cNvPr id="754" name="Text 14"/>
        <xdr:cNvSpPr txBox="1">
          <a:spLocks noChangeArrowheads="1"/>
        </xdr:cNvSpPr>
      </xdr:nvSpPr>
      <xdr:spPr>
        <a:xfrm>
          <a:off x="507682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104775" cy="628650"/>
    <xdr:sp fLocksText="0">
      <xdr:nvSpPr>
        <xdr:cNvPr id="755" name="Text 8"/>
        <xdr:cNvSpPr txBox="1">
          <a:spLocks noChangeArrowheads="1"/>
        </xdr:cNvSpPr>
      </xdr:nvSpPr>
      <xdr:spPr>
        <a:xfrm>
          <a:off x="507682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967</xdr:row>
      <xdr:rowOff>0</xdr:rowOff>
    </xdr:from>
    <xdr:ext cx="104775" cy="628650"/>
    <xdr:sp fLocksText="0">
      <xdr:nvSpPr>
        <xdr:cNvPr id="756" name="Text 14"/>
        <xdr:cNvSpPr txBox="1">
          <a:spLocks noChangeArrowheads="1"/>
        </xdr:cNvSpPr>
      </xdr:nvSpPr>
      <xdr:spPr>
        <a:xfrm>
          <a:off x="507682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28650"/>
    <xdr:sp fLocksText="0">
      <xdr:nvSpPr>
        <xdr:cNvPr id="757" name="Text 8"/>
        <xdr:cNvSpPr txBox="1">
          <a:spLocks noChangeArrowheads="1"/>
        </xdr:cNvSpPr>
      </xdr:nvSpPr>
      <xdr:spPr>
        <a:xfrm>
          <a:off x="5162550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967</xdr:row>
      <xdr:rowOff>0</xdr:rowOff>
    </xdr:from>
    <xdr:ext cx="104775" cy="628650"/>
    <xdr:sp fLocksText="0">
      <xdr:nvSpPr>
        <xdr:cNvPr id="758" name="Text 14"/>
        <xdr:cNvSpPr txBox="1">
          <a:spLocks noChangeArrowheads="1"/>
        </xdr:cNvSpPr>
      </xdr:nvSpPr>
      <xdr:spPr>
        <a:xfrm>
          <a:off x="5162550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964</xdr:row>
      <xdr:rowOff>0</xdr:rowOff>
    </xdr:from>
    <xdr:ext cx="104775" cy="676275"/>
    <xdr:sp fLocksText="0">
      <xdr:nvSpPr>
        <xdr:cNvPr id="759" name="Text 8"/>
        <xdr:cNvSpPr txBox="1">
          <a:spLocks noChangeArrowheads="1"/>
        </xdr:cNvSpPr>
      </xdr:nvSpPr>
      <xdr:spPr>
        <a:xfrm>
          <a:off x="507682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964</xdr:row>
      <xdr:rowOff>0</xdr:rowOff>
    </xdr:from>
    <xdr:ext cx="104775" cy="676275"/>
    <xdr:sp fLocksText="0">
      <xdr:nvSpPr>
        <xdr:cNvPr id="760" name="Text 14"/>
        <xdr:cNvSpPr txBox="1">
          <a:spLocks noChangeArrowheads="1"/>
        </xdr:cNvSpPr>
      </xdr:nvSpPr>
      <xdr:spPr>
        <a:xfrm>
          <a:off x="507682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964</xdr:row>
      <xdr:rowOff>0</xdr:rowOff>
    </xdr:from>
    <xdr:ext cx="104775" cy="676275"/>
    <xdr:sp fLocksText="0">
      <xdr:nvSpPr>
        <xdr:cNvPr id="761" name="Text 8"/>
        <xdr:cNvSpPr txBox="1">
          <a:spLocks noChangeArrowheads="1"/>
        </xdr:cNvSpPr>
      </xdr:nvSpPr>
      <xdr:spPr>
        <a:xfrm>
          <a:off x="507682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964</xdr:row>
      <xdr:rowOff>0</xdr:rowOff>
    </xdr:from>
    <xdr:ext cx="104775" cy="676275"/>
    <xdr:sp fLocksText="0">
      <xdr:nvSpPr>
        <xdr:cNvPr id="762" name="Text 14"/>
        <xdr:cNvSpPr txBox="1">
          <a:spLocks noChangeArrowheads="1"/>
        </xdr:cNvSpPr>
      </xdr:nvSpPr>
      <xdr:spPr>
        <a:xfrm>
          <a:off x="507682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964</xdr:row>
      <xdr:rowOff>0</xdr:rowOff>
    </xdr:from>
    <xdr:ext cx="104775" cy="676275"/>
    <xdr:sp fLocksText="0">
      <xdr:nvSpPr>
        <xdr:cNvPr id="763" name="Text 8"/>
        <xdr:cNvSpPr txBox="1">
          <a:spLocks noChangeArrowheads="1"/>
        </xdr:cNvSpPr>
      </xdr:nvSpPr>
      <xdr:spPr>
        <a:xfrm>
          <a:off x="5162550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964</xdr:row>
      <xdr:rowOff>0</xdr:rowOff>
    </xdr:from>
    <xdr:ext cx="104775" cy="676275"/>
    <xdr:sp fLocksText="0">
      <xdr:nvSpPr>
        <xdr:cNvPr id="764" name="Text 14"/>
        <xdr:cNvSpPr txBox="1">
          <a:spLocks noChangeArrowheads="1"/>
        </xdr:cNvSpPr>
      </xdr:nvSpPr>
      <xdr:spPr>
        <a:xfrm>
          <a:off x="5162550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66750"/>
    <xdr:sp fLocksText="0">
      <xdr:nvSpPr>
        <xdr:cNvPr id="765" name="Text 8"/>
        <xdr:cNvSpPr txBox="1">
          <a:spLocks noChangeArrowheads="1"/>
        </xdr:cNvSpPr>
      </xdr:nvSpPr>
      <xdr:spPr>
        <a:xfrm>
          <a:off x="507682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66750"/>
    <xdr:sp fLocksText="0">
      <xdr:nvSpPr>
        <xdr:cNvPr id="766" name="Text 14"/>
        <xdr:cNvSpPr txBox="1">
          <a:spLocks noChangeArrowheads="1"/>
        </xdr:cNvSpPr>
      </xdr:nvSpPr>
      <xdr:spPr>
        <a:xfrm>
          <a:off x="507682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66750"/>
    <xdr:sp fLocksText="0">
      <xdr:nvSpPr>
        <xdr:cNvPr id="767" name="Text 8"/>
        <xdr:cNvSpPr txBox="1">
          <a:spLocks noChangeArrowheads="1"/>
        </xdr:cNvSpPr>
      </xdr:nvSpPr>
      <xdr:spPr>
        <a:xfrm>
          <a:off x="507682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66750"/>
    <xdr:sp fLocksText="0">
      <xdr:nvSpPr>
        <xdr:cNvPr id="768" name="Text 14"/>
        <xdr:cNvSpPr txBox="1">
          <a:spLocks noChangeArrowheads="1"/>
        </xdr:cNvSpPr>
      </xdr:nvSpPr>
      <xdr:spPr>
        <a:xfrm>
          <a:off x="507682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66750"/>
    <xdr:sp fLocksText="0">
      <xdr:nvSpPr>
        <xdr:cNvPr id="769" name="Text 8"/>
        <xdr:cNvSpPr txBox="1">
          <a:spLocks noChangeArrowheads="1"/>
        </xdr:cNvSpPr>
      </xdr:nvSpPr>
      <xdr:spPr>
        <a:xfrm>
          <a:off x="5162550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66750"/>
    <xdr:sp fLocksText="0">
      <xdr:nvSpPr>
        <xdr:cNvPr id="770" name="Text 14"/>
        <xdr:cNvSpPr txBox="1">
          <a:spLocks noChangeArrowheads="1"/>
        </xdr:cNvSpPr>
      </xdr:nvSpPr>
      <xdr:spPr>
        <a:xfrm>
          <a:off x="5162550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38175"/>
    <xdr:sp fLocksText="0">
      <xdr:nvSpPr>
        <xdr:cNvPr id="771" name="Text 8"/>
        <xdr:cNvSpPr txBox="1">
          <a:spLocks noChangeArrowheads="1"/>
        </xdr:cNvSpPr>
      </xdr:nvSpPr>
      <xdr:spPr>
        <a:xfrm>
          <a:off x="507682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38175"/>
    <xdr:sp fLocksText="0">
      <xdr:nvSpPr>
        <xdr:cNvPr id="772" name="Text 14"/>
        <xdr:cNvSpPr txBox="1">
          <a:spLocks noChangeArrowheads="1"/>
        </xdr:cNvSpPr>
      </xdr:nvSpPr>
      <xdr:spPr>
        <a:xfrm>
          <a:off x="507682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38175"/>
    <xdr:sp fLocksText="0">
      <xdr:nvSpPr>
        <xdr:cNvPr id="773" name="Text 8"/>
        <xdr:cNvSpPr txBox="1">
          <a:spLocks noChangeArrowheads="1"/>
        </xdr:cNvSpPr>
      </xdr:nvSpPr>
      <xdr:spPr>
        <a:xfrm>
          <a:off x="507682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38175"/>
    <xdr:sp fLocksText="0">
      <xdr:nvSpPr>
        <xdr:cNvPr id="774" name="Text 14"/>
        <xdr:cNvSpPr txBox="1">
          <a:spLocks noChangeArrowheads="1"/>
        </xdr:cNvSpPr>
      </xdr:nvSpPr>
      <xdr:spPr>
        <a:xfrm>
          <a:off x="507682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38175"/>
    <xdr:sp fLocksText="0">
      <xdr:nvSpPr>
        <xdr:cNvPr id="775" name="Text 8"/>
        <xdr:cNvSpPr txBox="1">
          <a:spLocks noChangeArrowheads="1"/>
        </xdr:cNvSpPr>
      </xdr:nvSpPr>
      <xdr:spPr>
        <a:xfrm>
          <a:off x="5162550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38175"/>
    <xdr:sp fLocksText="0">
      <xdr:nvSpPr>
        <xdr:cNvPr id="776" name="Text 14"/>
        <xdr:cNvSpPr txBox="1">
          <a:spLocks noChangeArrowheads="1"/>
        </xdr:cNvSpPr>
      </xdr:nvSpPr>
      <xdr:spPr>
        <a:xfrm>
          <a:off x="5162550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104775" cy="676275"/>
    <xdr:sp fLocksText="0">
      <xdr:nvSpPr>
        <xdr:cNvPr id="777" name="Text 8"/>
        <xdr:cNvSpPr txBox="1">
          <a:spLocks noChangeArrowheads="1"/>
        </xdr:cNvSpPr>
      </xdr:nvSpPr>
      <xdr:spPr>
        <a:xfrm>
          <a:off x="507682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104775" cy="676275"/>
    <xdr:sp fLocksText="0">
      <xdr:nvSpPr>
        <xdr:cNvPr id="778" name="Text 14"/>
        <xdr:cNvSpPr txBox="1">
          <a:spLocks noChangeArrowheads="1"/>
        </xdr:cNvSpPr>
      </xdr:nvSpPr>
      <xdr:spPr>
        <a:xfrm>
          <a:off x="507682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104775" cy="676275"/>
    <xdr:sp fLocksText="0">
      <xdr:nvSpPr>
        <xdr:cNvPr id="779" name="Text 8"/>
        <xdr:cNvSpPr txBox="1">
          <a:spLocks noChangeArrowheads="1"/>
        </xdr:cNvSpPr>
      </xdr:nvSpPr>
      <xdr:spPr>
        <a:xfrm>
          <a:off x="507682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104775" cy="676275"/>
    <xdr:sp fLocksText="0">
      <xdr:nvSpPr>
        <xdr:cNvPr id="780" name="Text 14"/>
        <xdr:cNvSpPr txBox="1">
          <a:spLocks noChangeArrowheads="1"/>
        </xdr:cNvSpPr>
      </xdr:nvSpPr>
      <xdr:spPr>
        <a:xfrm>
          <a:off x="507682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511</xdr:row>
      <xdr:rowOff>0</xdr:rowOff>
    </xdr:from>
    <xdr:ext cx="104775" cy="676275"/>
    <xdr:sp fLocksText="0">
      <xdr:nvSpPr>
        <xdr:cNvPr id="781" name="Text 8"/>
        <xdr:cNvSpPr txBox="1">
          <a:spLocks noChangeArrowheads="1"/>
        </xdr:cNvSpPr>
      </xdr:nvSpPr>
      <xdr:spPr>
        <a:xfrm>
          <a:off x="516255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511</xdr:row>
      <xdr:rowOff>0</xdr:rowOff>
    </xdr:from>
    <xdr:ext cx="104775" cy="676275"/>
    <xdr:sp fLocksText="0">
      <xdr:nvSpPr>
        <xdr:cNvPr id="782" name="Text 14"/>
        <xdr:cNvSpPr txBox="1">
          <a:spLocks noChangeArrowheads="1"/>
        </xdr:cNvSpPr>
      </xdr:nvSpPr>
      <xdr:spPr>
        <a:xfrm>
          <a:off x="516255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76275"/>
    <xdr:sp fLocksText="0">
      <xdr:nvSpPr>
        <xdr:cNvPr id="783" name="Text 8"/>
        <xdr:cNvSpPr txBox="1">
          <a:spLocks noChangeArrowheads="1"/>
        </xdr:cNvSpPr>
      </xdr:nvSpPr>
      <xdr:spPr>
        <a:xfrm>
          <a:off x="5076825" y="1342263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76275"/>
    <xdr:sp fLocksText="0">
      <xdr:nvSpPr>
        <xdr:cNvPr id="784" name="Text 14"/>
        <xdr:cNvSpPr txBox="1">
          <a:spLocks noChangeArrowheads="1"/>
        </xdr:cNvSpPr>
      </xdr:nvSpPr>
      <xdr:spPr>
        <a:xfrm>
          <a:off x="5076825" y="1342263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76275"/>
    <xdr:sp fLocksText="0">
      <xdr:nvSpPr>
        <xdr:cNvPr id="785" name="Text 8"/>
        <xdr:cNvSpPr txBox="1">
          <a:spLocks noChangeArrowheads="1"/>
        </xdr:cNvSpPr>
      </xdr:nvSpPr>
      <xdr:spPr>
        <a:xfrm>
          <a:off x="5076825" y="1342263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76275"/>
    <xdr:sp fLocksText="0">
      <xdr:nvSpPr>
        <xdr:cNvPr id="786" name="Text 14"/>
        <xdr:cNvSpPr txBox="1">
          <a:spLocks noChangeArrowheads="1"/>
        </xdr:cNvSpPr>
      </xdr:nvSpPr>
      <xdr:spPr>
        <a:xfrm>
          <a:off x="5076825" y="1342263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76275"/>
    <xdr:sp fLocksText="0">
      <xdr:nvSpPr>
        <xdr:cNvPr id="787" name="Text 8"/>
        <xdr:cNvSpPr txBox="1">
          <a:spLocks noChangeArrowheads="1"/>
        </xdr:cNvSpPr>
      </xdr:nvSpPr>
      <xdr:spPr>
        <a:xfrm>
          <a:off x="5162550" y="1342263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76275"/>
    <xdr:sp fLocksText="0">
      <xdr:nvSpPr>
        <xdr:cNvPr id="788" name="Text 14"/>
        <xdr:cNvSpPr txBox="1">
          <a:spLocks noChangeArrowheads="1"/>
        </xdr:cNvSpPr>
      </xdr:nvSpPr>
      <xdr:spPr>
        <a:xfrm>
          <a:off x="5162550" y="1342263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47700"/>
    <xdr:sp fLocksText="0">
      <xdr:nvSpPr>
        <xdr:cNvPr id="789" name="Text 8"/>
        <xdr:cNvSpPr txBox="1">
          <a:spLocks noChangeArrowheads="1"/>
        </xdr:cNvSpPr>
      </xdr:nvSpPr>
      <xdr:spPr>
        <a:xfrm>
          <a:off x="5076825" y="1342263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47700"/>
    <xdr:sp fLocksText="0">
      <xdr:nvSpPr>
        <xdr:cNvPr id="790" name="Text 14"/>
        <xdr:cNvSpPr txBox="1">
          <a:spLocks noChangeArrowheads="1"/>
        </xdr:cNvSpPr>
      </xdr:nvSpPr>
      <xdr:spPr>
        <a:xfrm>
          <a:off x="5076825" y="1342263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47700"/>
    <xdr:sp fLocksText="0">
      <xdr:nvSpPr>
        <xdr:cNvPr id="791" name="Text 8"/>
        <xdr:cNvSpPr txBox="1">
          <a:spLocks noChangeArrowheads="1"/>
        </xdr:cNvSpPr>
      </xdr:nvSpPr>
      <xdr:spPr>
        <a:xfrm>
          <a:off x="5076825" y="1342263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514</xdr:row>
      <xdr:rowOff>0</xdr:rowOff>
    </xdr:from>
    <xdr:ext cx="104775" cy="647700"/>
    <xdr:sp fLocksText="0">
      <xdr:nvSpPr>
        <xdr:cNvPr id="792" name="Text 14"/>
        <xdr:cNvSpPr txBox="1">
          <a:spLocks noChangeArrowheads="1"/>
        </xdr:cNvSpPr>
      </xdr:nvSpPr>
      <xdr:spPr>
        <a:xfrm>
          <a:off x="5076825" y="1342263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47700"/>
    <xdr:sp fLocksText="0">
      <xdr:nvSpPr>
        <xdr:cNvPr id="793" name="Text 8"/>
        <xdr:cNvSpPr txBox="1">
          <a:spLocks noChangeArrowheads="1"/>
        </xdr:cNvSpPr>
      </xdr:nvSpPr>
      <xdr:spPr>
        <a:xfrm>
          <a:off x="5162550" y="1342263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514</xdr:row>
      <xdr:rowOff>0</xdr:rowOff>
    </xdr:from>
    <xdr:ext cx="104775" cy="647700"/>
    <xdr:sp fLocksText="0">
      <xdr:nvSpPr>
        <xdr:cNvPr id="794" name="Text 14"/>
        <xdr:cNvSpPr txBox="1">
          <a:spLocks noChangeArrowheads="1"/>
        </xdr:cNvSpPr>
      </xdr:nvSpPr>
      <xdr:spPr>
        <a:xfrm>
          <a:off x="5162550" y="134226300"/>
          <a:ext cx="104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104775" cy="676275"/>
    <xdr:sp fLocksText="0">
      <xdr:nvSpPr>
        <xdr:cNvPr id="795" name="Text 8"/>
        <xdr:cNvSpPr txBox="1">
          <a:spLocks noChangeArrowheads="1"/>
        </xdr:cNvSpPr>
      </xdr:nvSpPr>
      <xdr:spPr>
        <a:xfrm>
          <a:off x="507682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104775" cy="676275"/>
    <xdr:sp fLocksText="0">
      <xdr:nvSpPr>
        <xdr:cNvPr id="796" name="Text 14"/>
        <xdr:cNvSpPr txBox="1">
          <a:spLocks noChangeArrowheads="1"/>
        </xdr:cNvSpPr>
      </xdr:nvSpPr>
      <xdr:spPr>
        <a:xfrm>
          <a:off x="507682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104775" cy="676275"/>
    <xdr:sp fLocksText="0">
      <xdr:nvSpPr>
        <xdr:cNvPr id="797" name="Text 8"/>
        <xdr:cNvSpPr txBox="1">
          <a:spLocks noChangeArrowheads="1"/>
        </xdr:cNvSpPr>
      </xdr:nvSpPr>
      <xdr:spPr>
        <a:xfrm>
          <a:off x="507682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511</xdr:row>
      <xdr:rowOff>0</xdr:rowOff>
    </xdr:from>
    <xdr:ext cx="104775" cy="676275"/>
    <xdr:sp fLocksText="0">
      <xdr:nvSpPr>
        <xdr:cNvPr id="798" name="Text 14"/>
        <xdr:cNvSpPr txBox="1">
          <a:spLocks noChangeArrowheads="1"/>
        </xdr:cNvSpPr>
      </xdr:nvSpPr>
      <xdr:spPr>
        <a:xfrm>
          <a:off x="507682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511</xdr:row>
      <xdr:rowOff>0</xdr:rowOff>
    </xdr:from>
    <xdr:ext cx="104775" cy="676275"/>
    <xdr:sp fLocksText="0">
      <xdr:nvSpPr>
        <xdr:cNvPr id="799" name="Text 8"/>
        <xdr:cNvSpPr txBox="1">
          <a:spLocks noChangeArrowheads="1"/>
        </xdr:cNvSpPr>
      </xdr:nvSpPr>
      <xdr:spPr>
        <a:xfrm>
          <a:off x="516255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511</xdr:row>
      <xdr:rowOff>0</xdr:rowOff>
    </xdr:from>
    <xdr:ext cx="104775" cy="676275"/>
    <xdr:sp fLocksText="0">
      <xdr:nvSpPr>
        <xdr:cNvPr id="800" name="Text 14"/>
        <xdr:cNvSpPr txBox="1">
          <a:spLocks noChangeArrowheads="1"/>
        </xdr:cNvSpPr>
      </xdr:nvSpPr>
      <xdr:spPr>
        <a:xfrm>
          <a:off x="5162550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01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02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803" name="Text 11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914</xdr:row>
      <xdr:rowOff>0</xdr:rowOff>
    </xdr:from>
    <xdr:ext cx="104775" cy="228600"/>
    <xdr:sp fLocksText="0">
      <xdr:nvSpPr>
        <xdr:cNvPr id="804" name="Text 12"/>
        <xdr:cNvSpPr txBox="1">
          <a:spLocks noChangeArrowheads="1"/>
        </xdr:cNvSpPr>
      </xdr:nvSpPr>
      <xdr:spPr>
        <a:xfrm>
          <a:off x="6191250" y="234953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05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06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07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08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09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10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11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12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13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14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15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16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17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18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19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20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21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22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23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38125"/>
    <xdr:sp fLocksText="0">
      <xdr:nvSpPr>
        <xdr:cNvPr id="824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825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826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27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28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29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30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31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32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33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34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35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36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37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38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39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40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41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42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43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44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45" name="Text 11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919</xdr:row>
      <xdr:rowOff>0</xdr:rowOff>
    </xdr:from>
    <xdr:ext cx="104775" cy="247650"/>
    <xdr:sp fLocksText="0">
      <xdr:nvSpPr>
        <xdr:cNvPr id="846" name="Text 12"/>
        <xdr:cNvSpPr txBox="1">
          <a:spLocks noChangeArrowheads="1"/>
        </xdr:cNvSpPr>
      </xdr:nvSpPr>
      <xdr:spPr>
        <a:xfrm>
          <a:off x="6191250" y="2366010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847" name="Text 11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918</xdr:row>
      <xdr:rowOff>57150</xdr:rowOff>
    </xdr:from>
    <xdr:to>
      <xdr:col>6</xdr:col>
      <xdr:colOff>104775</xdr:colOff>
      <xdr:row>919</xdr:row>
      <xdr:rowOff>238125</xdr:rowOff>
    </xdr:to>
    <xdr:sp fLocksText="0">
      <xdr:nvSpPr>
        <xdr:cNvPr id="848" name="Text 12"/>
        <xdr:cNvSpPr txBox="1">
          <a:spLocks noChangeArrowheads="1"/>
        </xdr:cNvSpPr>
      </xdr:nvSpPr>
      <xdr:spPr>
        <a:xfrm>
          <a:off x="6191250" y="236601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38100</xdr:colOff>
      <xdr:row>512</xdr:row>
      <xdr:rowOff>0</xdr:rowOff>
    </xdr:from>
    <xdr:ext cx="104775" cy="704850"/>
    <xdr:sp fLocksText="0">
      <xdr:nvSpPr>
        <xdr:cNvPr id="849" name="Text 8"/>
        <xdr:cNvSpPr txBox="1">
          <a:spLocks noChangeArrowheads="1"/>
        </xdr:cNvSpPr>
      </xdr:nvSpPr>
      <xdr:spPr>
        <a:xfrm>
          <a:off x="7219950" y="1335214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676275</xdr:colOff>
      <xdr:row>512</xdr:row>
      <xdr:rowOff>0</xdr:rowOff>
    </xdr:from>
    <xdr:ext cx="114300" cy="704850"/>
    <xdr:sp fLocksText="0">
      <xdr:nvSpPr>
        <xdr:cNvPr id="850" name="Text 14"/>
        <xdr:cNvSpPr txBox="1">
          <a:spLocks noChangeArrowheads="1"/>
        </xdr:cNvSpPr>
      </xdr:nvSpPr>
      <xdr:spPr>
        <a:xfrm>
          <a:off x="7858125" y="13352145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638175</xdr:colOff>
      <xdr:row>512</xdr:row>
      <xdr:rowOff>47625</xdr:rowOff>
    </xdr:from>
    <xdr:ext cx="95250" cy="695325"/>
    <xdr:sp fLocksText="0">
      <xdr:nvSpPr>
        <xdr:cNvPr id="851" name="Text 8"/>
        <xdr:cNvSpPr txBox="1">
          <a:spLocks noChangeArrowheads="1"/>
        </xdr:cNvSpPr>
      </xdr:nvSpPr>
      <xdr:spPr>
        <a:xfrm>
          <a:off x="7820025" y="1335690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967</xdr:row>
      <xdr:rowOff>0</xdr:rowOff>
    </xdr:from>
    <xdr:ext cx="104775" cy="657225"/>
    <xdr:sp fLocksText="0">
      <xdr:nvSpPr>
        <xdr:cNvPr id="852" name="Text 8"/>
        <xdr:cNvSpPr txBox="1">
          <a:spLocks noChangeArrowheads="1"/>
        </xdr:cNvSpPr>
      </xdr:nvSpPr>
      <xdr:spPr>
        <a:xfrm>
          <a:off x="109251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967</xdr:row>
      <xdr:rowOff>0</xdr:rowOff>
    </xdr:from>
    <xdr:ext cx="104775" cy="657225"/>
    <xdr:sp fLocksText="0">
      <xdr:nvSpPr>
        <xdr:cNvPr id="853" name="Text 14"/>
        <xdr:cNvSpPr txBox="1">
          <a:spLocks noChangeArrowheads="1"/>
        </xdr:cNvSpPr>
      </xdr:nvSpPr>
      <xdr:spPr>
        <a:xfrm>
          <a:off x="109251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967</xdr:row>
      <xdr:rowOff>0</xdr:rowOff>
    </xdr:from>
    <xdr:ext cx="104775" cy="657225"/>
    <xdr:sp fLocksText="0">
      <xdr:nvSpPr>
        <xdr:cNvPr id="854" name="Text 8"/>
        <xdr:cNvSpPr txBox="1">
          <a:spLocks noChangeArrowheads="1"/>
        </xdr:cNvSpPr>
      </xdr:nvSpPr>
      <xdr:spPr>
        <a:xfrm>
          <a:off x="109251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967</xdr:row>
      <xdr:rowOff>0</xdr:rowOff>
    </xdr:from>
    <xdr:ext cx="104775" cy="657225"/>
    <xdr:sp fLocksText="0">
      <xdr:nvSpPr>
        <xdr:cNvPr id="855" name="Text 14"/>
        <xdr:cNvSpPr txBox="1">
          <a:spLocks noChangeArrowheads="1"/>
        </xdr:cNvSpPr>
      </xdr:nvSpPr>
      <xdr:spPr>
        <a:xfrm>
          <a:off x="109251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57225"/>
    <xdr:sp fLocksText="0">
      <xdr:nvSpPr>
        <xdr:cNvPr id="856" name="Text 8"/>
        <xdr:cNvSpPr txBox="1">
          <a:spLocks noChangeArrowheads="1"/>
        </xdr:cNvSpPr>
      </xdr:nvSpPr>
      <xdr:spPr>
        <a:xfrm>
          <a:off x="110013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57225"/>
    <xdr:sp fLocksText="0">
      <xdr:nvSpPr>
        <xdr:cNvPr id="857" name="Text 14"/>
        <xdr:cNvSpPr txBox="1">
          <a:spLocks noChangeArrowheads="1"/>
        </xdr:cNvSpPr>
      </xdr:nvSpPr>
      <xdr:spPr>
        <a:xfrm>
          <a:off x="11001375" y="247449975"/>
          <a:ext cx="1047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967</xdr:row>
      <xdr:rowOff>0</xdr:rowOff>
    </xdr:from>
    <xdr:ext cx="104775" cy="628650"/>
    <xdr:sp fLocksText="0">
      <xdr:nvSpPr>
        <xdr:cNvPr id="858" name="Text 8"/>
        <xdr:cNvSpPr txBox="1">
          <a:spLocks noChangeArrowheads="1"/>
        </xdr:cNvSpPr>
      </xdr:nvSpPr>
      <xdr:spPr>
        <a:xfrm>
          <a:off x="109251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967</xdr:row>
      <xdr:rowOff>0</xdr:rowOff>
    </xdr:from>
    <xdr:ext cx="104775" cy="628650"/>
    <xdr:sp fLocksText="0">
      <xdr:nvSpPr>
        <xdr:cNvPr id="859" name="Text 14"/>
        <xdr:cNvSpPr txBox="1">
          <a:spLocks noChangeArrowheads="1"/>
        </xdr:cNvSpPr>
      </xdr:nvSpPr>
      <xdr:spPr>
        <a:xfrm>
          <a:off x="109251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967</xdr:row>
      <xdr:rowOff>0</xdr:rowOff>
    </xdr:from>
    <xdr:ext cx="104775" cy="628650"/>
    <xdr:sp fLocksText="0">
      <xdr:nvSpPr>
        <xdr:cNvPr id="860" name="Text 8"/>
        <xdr:cNvSpPr txBox="1">
          <a:spLocks noChangeArrowheads="1"/>
        </xdr:cNvSpPr>
      </xdr:nvSpPr>
      <xdr:spPr>
        <a:xfrm>
          <a:off x="109251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967</xdr:row>
      <xdr:rowOff>0</xdr:rowOff>
    </xdr:from>
    <xdr:ext cx="104775" cy="628650"/>
    <xdr:sp fLocksText="0">
      <xdr:nvSpPr>
        <xdr:cNvPr id="861" name="Text 14"/>
        <xdr:cNvSpPr txBox="1">
          <a:spLocks noChangeArrowheads="1"/>
        </xdr:cNvSpPr>
      </xdr:nvSpPr>
      <xdr:spPr>
        <a:xfrm>
          <a:off x="109251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28650"/>
    <xdr:sp fLocksText="0">
      <xdr:nvSpPr>
        <xdr:cNvPr id="862" name="Text 8"/>
        <xdr:cNvSpPr txBox="1">
          <a:spLocks noChangeArrowheads="1"/>
        </xdr:cNvSpPr>
      </xdr:nvSpPr>
      <xdr:spPr>
        <a:xfrm>
          <a:off x="110013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967</xdr:row>
      <xdr:rowOff>0</xdr:rowOff>
    </xdr:from>
    <xdr:ext cx="104775" cy="628650"/>
    <xdr:sp fLocksText="0">
      <xdr:nvSpPr>
        <xdr:cNvPr id="863" name="Text 14"/>
        <xdr:cNvSpPr txBox="1">
          <a:spLocks noChangeArrowheads="1"/>
        </xdr:cNvSpPr>
      </xdr:nvSpPr>
      <xdr:spPr>
        <a:xfrm>
          <a:off x="11001375" y="247449975"/>
          <a:ext cx="104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964</xdr:row>
      <xdr:rowOff>0</xdr:rowOff>
    </xdr:from>
    <xdr:ext cx="104775" cy="676275"/>
    <xdr:sp fLocksText="0">
      <xdr:nvSpPr>
        <xdr:cNvPr id="864" name="Text 8"/>
        <xdr:cNvSpPr txBox="1">
          <a:spLocks noChangeArrowheads="1"/>
        </xdr:cNvSpPr>
      </xdr:nvSpPr>
      <xdr:spPr>
        <a:xfrm>
          <a:off x="109251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964</xdr:row>
      <xdr:rowOff>0</xdr:rowOff>
    </xdr:from>
    <xdr:ext cx="104775" cy="676275"/>
    <xdr:sp fLocksText="0">
      <xdr:nvSpPr>
        <xdr:cNvPr id="865" name="Text 14"/>
        <xdr:cNvSpPr txBox="1">
          <a:spLocks noChangeArrowheads="1"/>
        </xdr:cNvSpPr>
      </xdr:nvSpPr>
      <xdr:spPr>
        <a:xfrm>
          <a:off x="109251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964</xdr:row>
      <xdr:rowOff>0</xdr:rowOff>
    </xdr:from>
    <xdr:ext cx="104775" cy="676275"/>
    <xdr:sp fLocksText="0">
      <xdr:nvSpPr>
        <xdr:cNvPr id="866" name="Text 8"/>
        <xdr:cNvSpPr txBox="1">
          <a:spLocks noChangeArrowheads="1"/>
        </xdr:cNvSpPr>
      </xdr:nvSpPr>
      <xdr:spPr>
        <a:xfrm>
          <a:off x="109251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964</xdr:row>
      <xdr:rowOff>0</xdr:rowOff>
    </xdr:from>
    <xdr:ext cx="104775" cy="676275"/>
    <xdr:sp fLocksText="0">
      <xdr:nvSpPr>
        <xdr:cNvPr id="867" name="Text 14"/>
        <xdr:cNvSpPr txBox="1">
          <a:spLocks noChangeArrowheads="1"/>
        </xdr:cNvSpPr>
      </xdr:nvSpPr>
      <xdr:spPr>
        <a:xfrm>
          <a:off x="109251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676275"/>
    <xdr:sp fLocksText="0">
      <xdr:nvSpPr>
        <xdr:cNvPr id="868" name="Text 8"/>
        <xdr:cNvSpPr txBox="1">
          <a:spLocks noChangeArrowheads="1"/>
        </xdr:cNvSpPr>
      </xdr:nvSpPr>
      <xdr:spPr>
        <a:xfrm>
          <a:off x="110013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676275"/>
    <xdr:sp fLocksText="0">
      <xdr:nvSpPr>
        <xdr:cNvPr id="869" name="Text 14"/>
        <xdr:cNvSpPr txBox="1">
          <a:spLocks noChangeArrowheads="1"/>
        </xdr:cNvSpPr>
      </xdr:nvSpPr>
      <xdr:spPr>
        <a:xfrm>
          <a:off x="11001375" y="2467546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04775" cy="666750"/>
    <xdr:sp fLocksText="0">
      <xdr:nvSpPr>
        <xdr:cNvPr id="870" name="Text 8"/>
        <xdr:cNvSpPr txBox="1">
          <a:spLocks noChangeArrowheads="1"/>
        </xdr:cNvSpPr>
      </xdr:nvSpPr>
      <xdr:spPr>
        <a:xfrm>
          <a:off x="109251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04775" cy="666750"/>
    <xdr:sp fLocksText="0">
      <xdr:nvSpPr>
        <xdr:cNvPr id="871" name="Text 14"/>
        <xdr:cNvSpPr txBox="1">
          <a:spLocks noChangeArrowheads="1"/>
        </xdr:cNvSpPr>
      </xdr:nvSpPr>
      <xdr:spPr>
        <a:xfrm>
          <a:off x="109251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04775" cy="666750"/>
    <xdr:sp fLocksText="0">
      <xdr:nvSpPr>
        <xdr:cNvPr id="872" name="Text 8"/>
        <xdr:cNvSpPr txBox="1">
          <a:spLocks noChangeArrowheads="1"/>
        </xdr:cNvSpPr>
      </xdr:nvSpPr>
      <xdr:spPr>
        <a:xfrm>
          <a:off x="109251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04775" cy="666750"/>
    <xdr:sp fLocksText="0">
      <xdr:nvSpPr>
        <xdr:cNvPr id="873" name="Text 14"/>
        <xdr:cNvSpPr txBox="1">
          <a:spLocks noChangeArrowheads="1"/>
        </xdr:cNvSpPr>
      </xdr:nvSpPr>
      <xdr:spPr>
        <a:xfrm>
          <a:off x="109251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66750"/>
    <xdr:sp fLocksText="0">
      <xdr:nvSpPr>
        <xdr:cNvPr id="874" name="Text 8"/>
        <xdr:cNvSpPr txBox="1">
          <a:spLocks noChangeArrowheads="1"/>
        </xdr:cNvSpPr>
      </xdr:nvSpPr>
      <xdr:spPr>
        <a:xfrm>
          <a:off x="110013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66750"/>
    <xdr:sp fLocksText="0">
      <xdr:nvSpPr>
        <xdr:cNvPr id="875" name="Text 14"/>
        <xdr:cNvSpPr txBox="1">
          <a:spLocks noChangeArrowheads="1"/>
        </xdr:cNvSpPr>
      </xdr:nvSpPr>
      <xdr:spPr>
        <a:xfrm>
          <a:off x="11001375" y="134226300"/>
          <a:ext cx="104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04775" cy="638175"/>
    <xdr:sp fLocksText="0">
      <xdr:nvSpPr>
        <xdr:cNvPr id="876" name="Text 8"/>
        <xdr:cNvSpPr txBox="1">
          <a:spLocks noChangeArrowheads="1"/>
        </xdr:cNvSpPr>
      </xdr:nvSpPr>
      <xdr:spPr>
        <a:xfrm>
          <a:off x="109251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04775" cy="638175"/>
    <xdr:sp fLocksText="0">
      <xdr:nvSpPr>
        <xdr:cNvPr id="877" name="Text 14"/>
        <xdr:cNvSpPr txBox="1">
          <a:spLocks noChangeArrowheads="1"/>
        </xdr:cNvSpPr>
      </xdr:nvSpPr>
      <xdr:spPr>
        <a:xfrm>
          <a:off x="109251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04775" cy="638175"/>
    <xdr:sp fLocksText="0">
      <xdr:nvSpPr>
        <xdr:cNvPr id="878" name="Text 8"/>
        <xdr:cNvSpPr txBox="1">
          <a:spLocks noChangeArrowheads="1"/>
        </xdr:cNvSpPr>
      </xdr:nvSpPr>
      <xdr:spPr>
        <a:xfrm>
          <a:off x="109251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514</xdr:row>
      <xdr:rowOff>0</xdr:rowOff>
    </xdr:from>
    <xdr:ext cx="104775" cy="638175"/>
    <xdr:sp fLocksText="0">
      <xdr:nvSpPr>
        <xdr:cNvPr id="879" name="Text 14"/>
        <xdr:cNvSpPr txBox="1">
          <a:spLocks noChangeArrowheads="1"/>
        </xdr:cNvSpPr>
      </xdr:nvSpPr>
      <xdr:spPr>
        <a:xfrm>
          <a:off x="109251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38175"/>
    <xdr:sp fLocksText="0">
      <xdr:nvSpPr>
        <xdr:cNvPr id="880" name="Text 8"/>
        <xdr:cNvSpPr txBox="1">
          <a:spLocks noChangeArrowheads="1"/>
        </xdr:cNvSpPr>
      </xdr:nvSpPr>
      <xdr:spPr>
        <a:xfrm>
          <a:off x="110013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514</xdr:row>
      <xdr:rowOff>0</xdr:rowOff>
    </xdr:from>
    <xdr:ext cx="104775" cy="638175"/>
    <xdr:sp fLocksText="0">
      <xdr:nvSpPr>
        <xdr:cNvPr id="881" name="Text 14"/>
        <xdr:cNvSpPr txBox="1">
          <a:spLocks noChangeArrowheads="1"/>
        </xdr:cNvSpPr>
      </xdr:nvSpPr>
      <xdr:spPr>
        <a:xfrm>
          <a:off x="11001375" y="134226300"/>
          <a:ext cx="104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511</xdr:row>
      <xdr:rowOff>0</xdr:rowOff>
    </xdr:from>
    <xdr:ext cx="104775" cy="676275"/>
    <xdr:sp fLocksText="0">
      <xdr:nvSpPr>
        <xdr:cNvPr id="882" name="Text 8"/>
        <xdr:cNvSpPr txBox="1">
          <a:spLocks noChangeArrowheads="1"/>
        </xdr:cNvSpPr>
      </xdr:nvSpPr>
      <xdr:spPr>
        <a:xfrm>
          <a:off x="109251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511</xdr:row>
      <xdr:rowOff>0</xdr:rowOff>
    </xdr:from>
    <xdr:ext cx="104775" cy="676275"/>
    <xdr:sp fLocksText="0">
      <xdr:nvSpPr>
        <xdr:cNvPr id="883" name="Text 14"/>
        <xdr:cNvSpPr txBox="1">
          <a:spLocks noChangeArrowheads="1"/>
        </xdr:cNvSpPr>
      </xdr:nvSpPr>
      <xdr:spPr>
        <a:xfrm>
          <a:off x="109251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511</xdr:row>
      <xdr:rowOff>0</xdr:rowOff>
    </xdr:from>
    <xdr:ext cx="104775" cy="676275"/>
    <xdr:sp fLocksText="0">
      <xdr:nvSpPr>
        <xdr:cNvPr id="884" name="Text 8"/>
        <xdr:cNvSpPr txBox="1">
          <a:spLocks noChangeArrowheads="1"/>
        </xdr:cNvSpPr>
      </xdr:nvSpPr>
      <xdr:spPr>
        <a:xfrm>
          <a:off x="109251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511</xdr:row>
      <xdr:rowOff>0</xdr:rowOff>
    </xdr:from>
    <xdr:ext cx="104775" cy="676275"/>
    <xdr:sp fLocksText="0">
      <xdr:nvSpPr>
        <xdr:cNvPr id="885" name="Text 14"/>
        <xdr:cNvSpPr txBox="1">
          <a:spLocks noChangeArrowheads="1"/>
        </xdr:cNvSpPr>
      </xdr:nvSpPr>
      <xdr:spPr>
        <a:xfrm>
          <a:off x="109251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511</xdr:row>
      <xdr:rowOff>0</xdr:rowOff>
    </xdr:from>
    <xdr:ext cx="104775" cy="676275"/>
    <xdr:sp fLocksText="0">
      <xdr:nvSpPr>
        <xdr:cNvPr id="886" name="Text 8"/>
        <xdr:cNvSpPr txBox="1">
          <a:spLocks noChangeArrowheads="1"/>
        </xdr:cNvSpPr>
      </xdr:nvSpPr>
      <xdr:spPr>
        <a:xfrm>
          <a:off x="110013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511</xdr:row>
      <xdr:rowOff>0</xdr:rowOff>
    </xdr:from>
    <xdr:ext cx="104775" cy="676275"/>
    <xdr:sp fLocksText="0">
      <xdr:nvSpPr>
        <xdr:cNvPr id="887" name="Text 14"/>
        <xdr:cNvSpPr txBox="1">
          <a:spLocks noChangeArrowheads="1"/>
        </xdr:cNvSpPr>
      </xdr:nvSpPr>
      <xdr:spPr>
        <a:xfrm>
          <a:off x="11001375" y="13314045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968</xdr:row>
      <xdr:rowOff>0</xdr:rowOff>
    </xdr:from>
    <xdr:ext cx="95250" cy="695325"/>
    <xdr:sp fLocksText="0">
      <xdr:nvSpPr>
        <xdr:cNvPr id="888" name="Text 8"/>
        <xdr:cNvSpPr txBox="1">
          <a:spLocks noChangeArrowheads="1"/>
        </xdr:cNvSpPr>
      </xdr:nvSpPr>
      <xdr:spPr>
        <a:xfrm>
          <a:off x="1247775" y="2478214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968</xdr:row>
      <xdr:rowOff>0</xdr:rowOff>
    </xdr:from>
    <xdr:ext cx="95250" cy="695325"/>
    <xdr:sp fLocksText="0">
      <xdr:nvSpPr>
        <xdr:cNvPr id="889" name="Text 14"/>
        <xdr:cNvSpPr txBox="1">
          <a:spLocks noChangeArrowheads="1"/>
        </xdr:cNvSpPr>
      </xdr:nvSpPr>
      <xdr:spPr>
        <a:xfrm>
          <a:off x="1247775" y="2478214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666750</xdr:colOff>
      <xdr:row>968</xdr:row>
      <xdr:rowOff>0</xdr:rowOff>
    </xdr:from>
    <xdr:ext cx="114300" cy="609600"/>
    <xdr:sp fLocksText="0">
      <xdr:nvSpPr>
        <xdr:cNvPr id="890" name="Text 15"/>
        <xdr:cNvSpPr txBox="1">
          <a:spLocks noChangeArrowheads="1"/>
        </xdr:cNvSpPr>
      </xdr:nvSpPr>
      <xdr:spPr>
        <a:xfrm>
          <a:off x="666750" y="24782145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968</xdr:row>
      <xdr:rowOff>0</xdr:rowOff>
    </xdr:from>
    <xdr:ext cx="104775" cy="695325"/>
    <xdr:sp fLocksText="0">
      <xdr:nvSpPr>
        <xdr:cNvPr id="891" name="Text 8"/>
        <xdr:cNvSpPr txBox="1">
          <a:spLocks noChangeArrowheads="1"/>
        </xdr:cNvSpPr>
      </xdr:nvSpPr>
      <xdr:spPr>
        <a:xfrm>
          <a:off x="186690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968</xdr:row>
      <xdr:rowOff>0</xdr:rowOff>
    </xdr:from>
    <xdr:ext cx="104775" cy="695325"/>
    <xdr:sp fLocksText="0">
      <xdr:nvSpPr>
        <xdr:cNvPr id="892" name="Text 14"/>
        <xdr:cNvSpPr txBox="1">
          <a:spLocks noChangeArrowheads="1"/>
        </xdr:cNvSpPr>
      </xdr:nvSpPr>
      <xdr:spPr>
        <a:xfrm>
          <a:off x="186690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968</xdr:row>
      <xdr:rowOff>0</xdr:rowOff>
    </xdr:from>
    <xdr:ext cx="104775" cy="695325"/>
    <xdr:sp fLocksText="0">
      <xdr:nvSpPr>
        <xdr:cNvPr id="893" name="Text 8"/>
        <xdr:cNvSpPr txBox="1">
          <a:spLocks noChangeArrowheads="1"/>
        </xdr:cNvSpPr>
      </xdr:nvSpPr>
      <xdr:spPr>
        <a:xfrm>
          <a:off x="619125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968</xdr:row>
      <xdr:rowOff>0</xdr:rowOff>
    </xdr:from>
    <xdr:ext cx="104775" cy="695325"/>
    <xdr:sp fLocksText="0">
      <xdr:nvSpPr>
        <xdr:cNvPr id="894" name="Text 14"/>
        <xdr:cNvSpPr txBox="1">
          <a:spLocks noChangeArrowheads="1"/>
        </xdr:cNvSpPr>
      </xdr:nvSpPr>
      <xdr:spPr>
        <a:xfrm>
          <a:off x="619125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968</xdr:row>
      <xdr:rowOff>0</xdr:rowOff>
    </xdr:from>
    <xdr:ext cx="104775" cy="695325"/>
    <xdr:sp fLocksText="0">
      <xdr:nvSpPr>
        <xdr:cNvPr id="895" name="Text 8"/>
        <xdr:cNvSpPr txBox="1">
          <a:spLocks noChangeArrowheads="1"/>
        </xdr:cNvSpPr>
      </xdr:nvSpPr>
      <xdr:spPr>
        <a:xfrm>
          <a:off x="718185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968</xdr:row>
      <xdr:rowOff>0</xdr:rowOff>
    </xdr:from>
    <xdr:ext cx="104775" cy="695325"/>
    <xdr:sp fLocksText="0">
      <xdr:nvSpPr>
        <xdr:cNvPr id="896" name="Text 14"/>
        <xdr:cNvSpPr txBox="1">
          <a:spLocks noChangeArrowheads="1"/>
        </xdr:cNvSpPr>
      </xdr:nvSpPr>
      <xdr:spPr>
        <a:xfrm>
          <a:off x="718185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968</xdr:row>
      <xdr:rowOff>0</xdr:rowOff>
    </xdr:from>
    <xdr:ext cx="104775" cy="695325"/>
    <xdr:sp fLocksText="0">
      <xdr:nvSpPr>
        <xdr:cNvPr id="897" name="Text 8"/>
        <xdr:cNvSpPr txBox="1">
          <a:spLocks noChangeArrowheads="1"/>
        </xdr:cNvSpPr>
      </xdr:nvSpPr>
      <xdr:spPr>
        <a:xfrm>
          <a:off x="718185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968</xdr:row>
      <xdr:rowOff>0</xdr:rowOff>
    </xdr:from>
    <xdr:ext cx="104775" cy="695325"/>
    <xdr:sp fLocksText="0">
      <xdr:nvSpPr>
        <xdr:cNvPr id="898" name="Text 14"/>
        <xdr:cNvSpPr txBox="1">
          <a:spLocks noChangeArrowheads="1"/>
        </xdr:cNvSpPr>
      </xdr:nvSpPr>
      <xdr:spPr>
        <a:xfrm>
          <a:off x="718185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968</xdr:row>
      <xdr:rowOff>0</xdr:rowOff>
    </xdr:from>
    <xdr:ext cx="104775" cy="695325"/>
    <xdr:sp fLocksText="0">
      <xdr:nvSpPr>
        <xdr:cNvPr id="899" name="Text 8"/>
        <xdr:cNvSpPr txBox="1">
          <a:spLocks noChangeArrowheads="1"/>
        </xdr:cNvSpPr>
      </xdr:nvSpPr>
      <xdr:spPr>
        <a:xfrm>
          <a:off x="7934325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968</xdr:row>
      <xdr:rowOff>0</xdr:rowOff>
    </xdr:from>
    <xdr:ext cx="104775" cy="695325"/>
    <xdr:sp fLocksText="0">
      <xdr:nvSpPr>
        <xdr:cNvPr id="900" name="Text 14"/>
        <xdr:cNvSpPr txBox="1">
          <a:spLocks noChangeArrowheads="1"/>
        </xdr:cNvSpPr>
      </xdr:nvSpPr>
      <xdr:spPr>
        <a:xfrm>
          <a:off x="7934325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968</xdr:row>
      <xdr:rowOff>0</xdr:rowOff>
    </xdr:from>
    <xdr:ext cx="95250" cy="695325"/>
    <xdr:sp fLocksText="0">
      <xdr:nvSpPr>
        <xdr:cNvPr id="901" name="Text 8"/>
        <xdr:cNvSpPr txBox="1">
          <a:spLocks noChangeArrowheads="1"/>
        </xdr:cNvSpPr>
      </xdr:nvSpPr>
      <xdr:spPr>
        <a:xfrm>
          <a:off x="1247775" y="2478214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968</xdr:row>
      <xdr:rowOff>0</xdr:rowOff>
    </xdr:from>
    <xdr:ext cx="95250" cy="695325"/>
    <xdr:sp fLocksText="0">
      <xdr:nvSpPr>
        <xdr:cNvPr id="902" name="Text 14"/>
        <xdr:cNvSpPr txBox="1">
          <a:spLocks noChangeArrowheads="1"/>
        </xdr:cNvSpPr>
      </xdr:nvSpPr>
      <xdr:spPr>
        <a:xfrm>
          <a:off x="1247775" y="2478214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968</xdr:row>
      <xdr:rowOff>0</xdr:rowOff>
    </xdr:from>
    <xdr:ext cx="95250" cy="695325"/>
    <xdr:sp fLocksText="0">
      <xdr:nvSpPr>
        <xdr:cNvPr id="903" name="Text 8"/>
        <xdr:cNvSpPr txBox="1">
          <a:spLocks noChangeArrowheads="1"/>
        </xdr:cNvSpPr>
      </xdr:nvSpPr>
      <xdr:spPr>
        <a:xfrm>
          <a:off x="1247775" y="2478214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968</xdr:row>
      <xdr:rowOff>0</xdr:rowOff>
    </xdr:from>
    <xdr:ext cx="95250" cy="695325"/>
    <xdr:sp fLocksText="0">
      <xdr:nvSpPr>
        <xdr:cNvPr id="904" name="Text 14"/>
        <xdr:cNvSpPr txBox="1">
          <a:spLocks noChangeArrowheads="1"/>
        </xdr:cNvSpPr>
      </xdr:nvSpPr>
      <xdr:spPr>
        <a:xfrm>
          <a:off x="1247775" y="2478214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968</xdr:row>
      <xdr:rowOff>0</xdr:rowOff>
    </xdr:from>
    <xdr:ext cx="104775" cy="695325"/>
    <xdr:sp fLocksText="0">
      <xdr:nvSpPr>
        <xdr:cNvPr id="905" name="Text 8"/>
        <xdr:cNvSpPr txBox="1">
          <a:spLocks noChangeArrowheads="1"/>
        </xdr:cNvSpPr>
      </xdr:nvSpPr>
      <xdr:spPr>
        <a:xfrm>
          <a:off x="186690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968</xdr:row>
      <xdr:rowOff>0</xdr:rowOff>
    </xdr:from>
    <xdr:ext cx="104775" cy="695325"/>
    <xdr:sp fLocksText="0">
      <xdr:nvSpPr>
        <xdr:cNvPr id="906" name="Text 14"/>
        <xdr:cNvSpPr txBox="1">
          <a:spLocks noChangeArrowheads="1"/>
        </xdr:cNvSpPr>
      </xdr:nvSpPr>
      <xdr:spPr>
        <a:xfrm>
          <a:off x="186690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968</xdr:row>
      <xdr:rowOff>0</xdr:rowOff>
    </xdr:from>
    <xdr:ext cx="95250" cy="695325"/>
    <xdr:sp fLocksText="0">
      <xdr:nvSpPr>
        <xdr:cNvPr id="907" name="Text 8"/>
        <xdr:cNvSpPr txBox="1">
          <a:spLocks noChangeArrowheads="1"/>
        </xdr:cNvSpPr>
      </xdr:nvSpPr>
      <xdr:spPr>
        <a:xfrm>
          <a:off x="1247775" y="2478214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968</xdr:row>
      <xdr:rowOff>0</xdr:rowOff>
    </xdr:from>
    <xdr:ext cx="95250" cy="695325"/>
    <xdr:sp fLocksText="0">
      <xdr:nvSpPr>
        <xdr:cNvPr id="908" name="Text 14"/>
        <xdr:cNvSpPr txBox="1">
          <a:spLocks noChangeArrowheads="1"/>
        </xdr:cNvSpPr>
      </xdr:nvSpPr>
      <xdr:spPr>
        <a:xfrm>
          <a:off x="1247775" y="2478214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968</xdr:row>
      <xdr:rowOff>0</xdr:rowOff>
    </xdr:from>
    <xdr:ext cx="95250" cy="695325"/>
    <xdr:sp fLocksText="0">
      <xdr:nvSpPr>
        <xdr:cNvPr id="909" name="Text 8"/>
        <xdr:cNvSpPr txBox="1">
          <a:spLocks noChangeArrowheads="1"/>
        </xdr:cNvSpPr>
      </xdr:nvSpPr>
      <xdr:spPr>
        <a:xfrm>
          <a:off x="1247775" y="2478214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968</xdr:row>
      <xdr:rowOff>0</xdr:rowOff>
    </xdr:from>
    <xdr:ext cx="95250" cy="695325"/>
    <xdr:sp fLocksText="0">
      <xdr:nvSpPr>
        <xdr:cNvPr id="910" name="Text 14"/>
        <xdr:cNvSpPr txBox="1">
          <a:spLocks noChangeArrowheads="1"/>
        </xdr:cNvSpPr>
      </xdr:nvSpPr>
      <xdr:spPr>
        <a:xfrm>
          <a:off x="1247775" y="2478214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968</xdr:row>
      <xdr:rowOff>0</xdr:rowOff>
    </xdr:from>
    <xdr:ext cx="104775" cy="695325"/>
    <xdr:sp fLocksText="0">
      <xdr:nvSpPr>
        <xdr:cNvPr id="911" name="Text 8"/>
        <xdr:cNvSpPr txBox="1">
          <a:spLocks noChangeArrowheads="1"/>
        </xdr:cNvSpPr>
      </xdr:nvSpPr>
      <xdr:spPr>
        <a:xfrm>
          <a:off x="186690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968</xdr:row>
      <xdr:rowOff>0</xdr:rowOff>
    </xdr:from>
    <xdr:ext cx="104775" cy="695325"/>
    <xdr:sp fLocksText="0">
      <xdr:nvSpPr>
        <xdr:cNvPr id="912" name="Text 14"/>
        <xdr:cNvSpPr txBox="1">
          <a:spLocks noChangeArrowheads="1"/>
        </xdr:cNvSpPr>
      </xdr:nvSpPr>
      <xdr:spPr>
        <a:xfrm>
          <a:off x="186690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968</xdr:row>
      <xdr:rowOff>0</xdr:rowOff>
    </xdr:from>
    <xdr:ext cx="104775" cy="695325"/>
    <xdr:sp fLocksText="0">
      <xdr:nvSpPr>
        <xdr:cNvPr id="913" name="Text 8"/>
        <xdr:cNvSpPr txBox="1">
          <a:spLocks noChangeArrowheads="1"/>
        </xdr:cNvSpPr>
      </xdr:nvSpPr>
      <xdr:spPr>
        <a:xfrm>
          <a:off x="902970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968</xdr:row>
      <xdr:rowOff>0</xdr:rowOff>
    </xdr:from>
    <xdr:ext cx="104775" cy="695325"/>
    <xdr:sp fLocksText="0">
      <xdr:nvSpPr>
        <xdr:cNvPr id="914" name="Text 14"/>
        <xdr:cNvSpPr txBox="1">
          <a:spLocks noChangeArrowheads="1"/>
        </xdr:cNvSpPr>
      </xdr:nvSpPr>
      <xdr:spPr>
        <a:xfrm>
          <a:off x="902970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968</xdr:row>
      <xdr:rowOff>0</xdr:rowOff>
    </xdr:from>
    <xdr:ext cx="104775" cy="695325"/>
    <xdr:sp fLocksText="0">
      <xdr:nvSpPr>
        <xdr:cNvPr id="915" name="Text 8"/>
        <xdr:cNvSpPr txBox="1">
          <a:spLocks noChangeArrowheads="1"/>
        </xdr:cNvSpPr>
      </xdr:nvSpPr>
      <xdr:spPr>
        <a:xfrm>
          <a:off x="902970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968</xdr:row>
      <xdr:rowOff>0</xdr:rowOff>
    </xdr:from>
    <xdr:ext cx="104775" cy="695325"/>
    <xdr:sp fLocksText="0">
      <xdr:nvSpPr>
        <xdr:cNvPr id="916" name="Text 14"/>
        <xdr:cNvSpPr txBox="1">
          <a:spLocks noChangeArrowheads="1"/>
        </xdr:cNvSpPr>
      </xdr:nvSpPr>
      <xdr:spPr>
        <a:xfrm>
          <a:off x="902970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968</xdr:row>
      <xdr:rowOff>0</xdr:rowOff>
    </xdr:from>
    <xdr:ext cx="104775" cy="695325"/>
    <xdr:sp fLocksText="0">
      <xdr:nvSpPr>
        <xdr:cNvPr id="917" name="Text 8"/>
        <xdr:cNvSpPr txBox="1">
          <a:spLocks noChangeArrowheads="1"/>
        </xdr:cNvSpPr>
      </xdr:nvSpPr>
      <xdr:spPr>
        <a:xfrm>
          <a:off x="1017270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968</xdr:row>
      <xdr:rowOff>0</xdr:rowOff>
    </xdr:from>
    <xdr:ext cx="104775" cy="695325"/>
    <xdr:sp fLocksText="0">
      <xdr:nvSpPr>
        <xdr:cNvPr id="918" name="Text 14"/>
        <xdr:cNvSpPr txBox="1">
          <a:spLocks noChangeArrowheads="1"/>
        </xdr:cNvSpPr>
      </xdr:nvSpPr>
      <xdr:spPr>
        <a:xfrm>
          <a:off x="10172700" y="247821450"/>
          <a:ext cx="1047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738</xdr:row>
      <xdr:rowOff>0</xdr:rowOff>
    </xdr:from>
    <xdr:ext cx="104775" cy="200025"/>
    <xdr:sp fLocksText="0">
      <xdr:nvSpPr>
        <xdr:cNvPr id="919" name="Text 17"/>
        <xdr:cNvSpPr txBox="1">
          <a:spLocks noChangeArrowheads="1"/>
        </xdr:cNvSpPr>
      </xdr:nvSpPr>
      <xdr:spPr>
        <a:xfrm>
          <a:off x="1866900" y="18410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738</xdr:row>
      <xdr:rowOff>0</xdr:rowOff>
    </xdr:from>
    <xdr:ext cx="104775" cy="200025"/>
    <xdr:sp fLocksText="0">
      <xdr:nvSpPr>
        <xdr:cNvPr id="920" name="Text 17"/>
        <xdr:cNvSpPr txBox="1">
          <a:spLocks noChangeArrowheads="1"/>
        </xdr:cNvSpPr>
      </xdr:nvSpPr>
      <xdr:spPr>
        <a:xfrm>
          <a:off x="1866900" y="18410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738</xdr:row>
      <xdr:rowOff>0</xdr:rowOff>
    </xdr:from>
    <xdr:ext cx="104775" cy="200025"/>
    <xdr:sp fLocksText="0">
      <xdr:nvSpPr>
        <xdr:cNvPr id="921" name="Text 17"/>
        <xdr:cNvSpPr txBox="1">
          <a:spLocks noChangeArrowheads="1"/>
        </xdr:cNvSpPr>
      </xdr:nvSpPr>
      <xdr:spPr>
        <a:xfrm>
          <a:off x="1866900" y="18410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738</xdr:row>
      <xdr:rowOff>0</xdr:rowOff>
    </xdr:from>
    <xdr:ext cx="104775" cy="200025"/>
    <xdr:sp fLocksText="0">
      <xdr:nvSpPr>
        <xdr:cNvPr id="922" name="Text 17"/>
        <xdr:cNvSpPr txBox="1">
          <a:spLocks noChangeArrowheads="1"/>
        </xdr:cNvSpPr>
      </xdr:nvSpPr>
      <xdr:spPr>
        <a:xfrm>
          <a:off x="1866900" y="18410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738</xdr:row>
      <xdr:rowOff>0</xdr:rowOff>
    </xdr:from>
    <xdr:ext cx="104775" cy="200025"/>
    <xdr:sp fLocksText="0">
      <xdr:nvSpPr>
        <xdr:cNvPr id="923" name="Text 17"/>
        <xdr:cNvSpPr txBox="1">
          <a:spLocks noChangeArrowheads="1"/>
        </xdr:cNvSpPr>
      </xdr:nvSpPr>
      <xdr:spPr>
        <a:xfrm>
          <a:off x="1866900" y="18410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738</xdr:row>
      <xdr:rowOff>0</xdr:rowOff>
    </xdr:from>
    <xdr:ext cx="104775" cy="200025"/>
    <xdr:sp fLocksText="0">
      <xdr:nvSpPr>
        <xdr:cNvPr id="924" name="Text 17"/>
        <xdr:cNvSpPr txBox="1">
          <a:spLocks noChangeArrowheads="1"/>
        </xdr:cNvSpPr>
      </xdr:nvSpPr>
      <xdr:spPr>
        <a:xfrm>
          <a:off x="1866900" y="184108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752</xdr:row>
      <xdr:rowOff>0</xdr:rowOff>
    </xdr:from>
    <xdr:ext cx="104775" cy="361950"/>
    <xdr:sp fLocksText="0">
      <xdr:nvSpPr>
        <xdr:cNvPr id="925" name="Text 17"/>
        <xdr:cNvSpPr txBox="1">
          <a:spLocks noChangeArrowheads="1"/>
        </xdr:cNvSpPr>
      </xdr:nvSpPr>
      <xdr:spPr>
        <a:xfrm>
          <a:off x="1866900" y="18839497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767</xdr:row>
      <xdr:rowOff>0</xdr:rowOff>
    </xdr:from>
    <xdr:ext cx="104775" cy="228600"/>
    <xdr:sp fLocksText="0">
      <xdr:nvSpPr>
        <xdr:cNvPr id="926" name="Text 17"/>
        <xdr:cNvSpPr txBox="1">
          <a:spLocks noChangeArrowheads="1"/>
        </xdr:cNvSpPr>
      </xdr:nvSpPr>
      <xdr:spPr>
        <a:xfrm>
          <a:off x="1866900" y="194481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767</xdr:row>
      <xdr:rowOff>0</xdr:rowOff>
    </xdr:from>
    <xdr:ext cx="104775" cy="228600"/>
    <xdr:sp fLocksText="0">
      <xdr:nvSpPr>
        <xdr:cNvPr id="927" name="Text 17"/>
        <xdr:cNvSpPr txBox="1">
          <a:spLocks noChangeArrowheads="1"/>
        </xdr:cNvSpPr>
      </xdr:nvSpPr>
      <xdr:spPr>
        <a:xfrm>
          <a:off x="1866900" y="194481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767</xdr:row>
      <xdr:rowOff>0</xdr:rowOff>
    </xdr:from>
    <xdr:ext cx="104775" cy="228600"/>
    <xdr:sp fLocksText="0">
      <xdr:nvSpPr>
        <xdr:cNvPr id="928" name="Text 17"/>
        <xdr:cNvSpPr txBox="1">
          <a:spLocks noChangeArrowheads="1"/>
        </xdr:cNvSpPr>
      </xdr:nvSpPr>
      <xdr:spPr>
        <a:xfrm>
          <a:off x="1866900" y="194481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767</xdr:row>
      <xdr:rowOff>0</xdr:rowOff>
    </xdr:from>
    <xdr:ext cx="104775" cy="228600"/>
    <xdr:sp fLocksText="0">
      <xdr:nvSpPr>
        <xdr:cNvPr id="929" name="Text 17"/>
        <xdr:cNvSpPr txBox="1">
          <a:spLocks noChangeArrowheads="1"/>
        </xdr:cNvSpPr>
      </xdr:nvSpPr>
      <xdr:spPr>
        <a:xfrm>
          <a:off x="1866900" y="194481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767</xdr:row>
      <xdr:rowOff>0</xdr:rowOff>
    </xdr:from>
    <xdr:ext cx="104775" cy="228600"/>
    <xdr:sp fLocksText="0">
      <xdr:nvSpPr>
        <xdr:cNvPr id="930" name="Text 17"/>
        <xdr:cNvSpPr txBox="1">
          <a:spLocks noChangeArrowheads="1"/>
        </xdr:cNvSpPr>
      </xdr:nvSpPr>
      <xdr:spPr>
        <a:xfrm>
          <a:off x="1866900" y="194481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767</xdr:row>
      <xdr:rowOff>0</xdr:rowOff>
    </xdr:from>
    <xdr:ext cx="104775" cy="228600"/>
    <xdr:sp fLocksText="0">
      <xdr:nvSpPr>
        <xdr:cNvPr id="931" name="Text 17"/>
        <xdr:cNvSpPr txBox="1">
          <a:spLocks noChangeArrowheads="1"/>
        </xdr:cNvSpPr>
      </xdr:nvSpPr>
      <xdr:spPr>
        <a:xfrm>
          <a:off x="1866900" y="194481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767</xdr:row>
      <xdr:rowOff>0</xdr:rowOff>
    </xdr:from>
    <xdr:ext cx="104775" cy="228600"/>
    <xdr:sp fLocksText="0">
      <xdr:nvSpPr>
        <xdr:cNvPr id="932" name="Text 17"/>
        <xdr:cNvSpPr txBox="1">
          <a:spLocks noChangeArrowheads="1"/>
        </xdr:cNvSpPr>
      </xdr:nvSpPr>
      <xdr:spPr>
        <a:xfrm>
          <a:off x="1866900" y="194481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802</xdr:row>
      <xdr:rowOff>0</xdr:rowOff>
    </xdr:from>
    <xdr:ext cx="104775" cy="333375"/>
    <xdr:sp fLocksText="0">
      <xdr:nvSpPr>
        <xdr:cNvPr id="933" name="Text 17"/>
        <xdr:cNvSpPr txBox="1">
          <a:spLocks noChangeArrowheads="1"/>
        </xdr:cNvSpPr>
      </xdr:nvSpPr>
      <xdr:spPr>
        <a:xfrm>
          <a:off x="1866900" y="2071401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802</xdr:row>
      <xdr:rowOff>0</xdr:rowOff>
    </xdr:from>
    <xdr:ext cx="104775" cy="333375"/>
    <xdr:sp fLocksText="0">
      <xdr:nvSpPr>
        <xdr:cNvPr id="934" name="Text 17"/>
        <xdr:cNvSpPr txBox="1">
          <a:spLocks noChangeArrowheads="1"/>
        </xdr:cNvSpPr>
      </xdr:nvSpPr>
      <xdr:spPr>
        <a:xfrm>
          <a:off x="1866900" y="2071401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802</xdr:row>
      <xdr:rowOff>0</xdr:rowOff>
    </xdr:from>
    <xdr:ext cx="104775" cy="333375"/>
    <xdr:sp fLocksText="0">
      <xdr:nvSpPr>
        <xdr:cNvPr id="935" name="Text 17"/>
        <xdr:cNvSpPr txBox="1">
          <a:spLocks noChangeArrowheads="1"/>
        </xdr:cNvSpPr>
      </xdr:nvSpPr>
      <xdr:spPr>
        <a:xfrm>
          <a:off x="1866900" y="2071401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802</xdr:row>
      <xdr:rowOff>0</xdr:rowOff>
    </xdr:from>
    <xdr:ext cx="104775" cy="333375"/>
    <xdr:sp fLocksText="0">
      <xdr:nvSpPr>
        <xdr:cNvPr id="936" name="Text 17"/>
        <xdr:cNvSpPr txBox="1">
          <a:spLocks noChangeArrowheads="1"/>
        </xdr:cNvSpPr>
      </xdr:nvSpPr>
      <xdr:spPr>
        <a:xfrm>
          <a:off x="1866900" y="2071401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802</xdr:row>
      <xdr:rowOff>0</xdr:rowOff>
    </xdr:from>
    <xdr:ext cx="104775" cy="333375"/>
    <xdr:sp fLocksText="0">
      <xdr:nvSpPr>
        <xdr:cNvPr id="937" name="Text 17"/>
        <xdr:cNvSpPr txBox="1">
          <a:spLocks noChangeArrowheads="1"/>
        </xdr:cNvSpPr>
      </xdr:nvSpPr>
      <xdr:spPr>
        <a:xfrm>
          <a:off x="1866900" y="2071401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802</xdr:row>
      <xdr:rowOff>0</xdr:rowOff>
    </xdr:from>
    <xdr:ext cx="104775" cy="333375"/>
    <xdr:sp fLocksText="0">
      <xdr:nvSpPr>
        <xdr:cNvPr id="938" name="Text 17"/>
        <xdr:cNvSpPr txBox="1">
          <a:spLocks noChangeArrowheads="1"/>
        </xdr:cNvSpPr>
      </xdr:nvSpPr>
      <xdr:spPr>
        <a:xfrm>
          <a:off x="1866900" y="2071401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802</xdr:row>
      <xdr:rowOff>0</xdr:rowOff>
    </xdr:from>
    <xdr:ext cx="104775" cy="333375"/>
    <xdr:sp fLocksText="0">
      <xdr:nvSpPr>
        <xdr:cNvPr id="939" name="Text 17"/>
        <xdr:cNvSpPr txBox="1">
          <a:spLocks noChangeArrowheads="1"/>
        </xdr:cNvSpPr>
      </xdr:nvSpPr>
      <xdr:spPr>
        <a:xfrm>
          <a:off x="1866900" y="2071401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802</xdr:row>
      <xdr:rowOff>0</xdr:rowOff>
    </xdr:from>
    <xdr:ext cx="104775" cy="333375"/>
    <xdr:sp fLocksText="0">
      <xdr:nvSpPr>
        <xdr:cNvPr id="940" name="Text 17"/>
        <xdr:cNvSpPr txBox="1">
          <a:spLocks noChangeArrowheads="1"/>
        </xdr:cNvSpPr>
      </xdr:nvSpPr>
      <xdr:spPr>
        <a:xfrm>
          <a:off x="1866900" y="207140175"/>
          <a:ext cx="10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850</xdr:row>
      <xdr:rowOff>0</xdr:rowOff>
    </xdr:from>
    <xdr:ext cx="104775" cy="228600"/>
    <xdr:sp fLocksText="0">
      <xdr:nvSpPr>
        <xdr:cNvPr id="941" name="Text 17"/>
        <xdr:cNvSpPr txBox="1">
          <a:spLocks noChangeArrowheads="1"/>
        </xdr:cNvSpPr>
      </xdr:nvSpPr>
      <xdr:spPr>
        <a:xfrm>
          <a:off x="1866900" y="220827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850</xdr:row>
      <xdr:rowOff>0</xdr:rowOff>
    </xdr:from>
    <xdr:ext cx="104775" cy="228600"/>
    <xdr:sp fLocksText="0">
      <xdr:nvSpPr>
        <xdr:cNvPr id="942" name="Text 17"/>
        <xdr:cNvSpPr txBox="1">
          <a:spLocks noChangeArrowheads="1"/>
        </xdr:cNvSpPr>
      </xdr:nvSpPr>
      <xdr:spPr>
        <a:xfrm>
          <a:off x="1866900" y="220827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850</xdr:row>
      <xdr:rowOff>0</xdr:rowOff>
    </xdr:from>
    <xdr:ext cx="104775" cy="228600"/>
    <xdr:sp fLocksText="0">
      <xdr:nvSpPr>
        <xdr:cNvPr id="943" name="Text 17"/>
        <xdr:cNvSpPr txBox="1">
          <a:spLocks noChangeArrowheads="1"/>
        </xdr:cNvSpPr>
      </xdr:nvSpPr>
      <xdr:spPr>
        <a:xfrm>
          <a:off x="1866900" y="220827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850</xdr:row>
      <xdr:rowOff>0</xdr:rowOff>
    </xdr:from>
    <xdr:ext cx="104775" cy="228600"/>
    <xdr:sp fLocksText="0">
      <xdr:nvSpPr>
        <xdr:cNvPr id="944" name="Text 17"/>
        <xdr:cNvSpPr txBox="1">
          <a:spLocks noChangeArrowheads="1"/>
        </xdr:cNvSpPr>
      </xdr:nvSpPr>
      <xdr:spPr>
        <a:xfrm>
          <a:off x="1866900" y="220827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850</xdr:row>
      <xdr:rowOff>0</xdr:rowOff>
    </xdr:from>
    <xdr:ext cx="104775" cy="228600"/>
    <xdr:sp fLocksText="0">
      <xdr:nvSpPr>
        <xdr:cNvPr id="945" name="Text 17"/>
        <xdr:cNvSpPr txBox="1">
          <a:spLocks noChangeArrowheads="1"/>
        </xdr:cNvSpPr>
      </xdr:nvSpPr>
      <xdr:spPr>
        <a:xfrm>
          <a:off x="1866900" y="220827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850</xdr:row>
      <xdr:rowOff>0</xdr:rowOff>
    </xdr:from>
    <xdr:ext cx="104775" cy="228600"/>
    <xdr:sp fLocksText="0">
      <xdr:nvSpPr>
        <xdr:cNvPr id="946" name="Text 17"/>
        <xdr:cNvSpPr txBox="1">
          <a:spLocks noChangeArrowheads="1"/>
        </xdr:cNvSpPr>
      </xdr:nvSpPr>
      <xdr:spPr>
        <a:xfrm>
          <a:off x="1866900" y="220827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850</xdr:row>
      <xdr:rowOff>0</xdr:rowOff>
    </xdr:from>
    <xdr:ext cx="104775" cy="228600"/>
    <xdr:sp fLocksText="0">
      <xdr:nvSpPr>
        <xdr:cNvPr id="947" name="Text 17"/>
        <xdr:cNvSpPr txBox="1">
          <a:spLocks noChangeArrowheads="1"/>
        </xdr:cNvSpPr>
      </xdr:nvSpPr>
      <xdr:spPr>
        <a:xfrm>
          <a:off x="1866900" y="220827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850</xdr:row>
      <xdr:rowOff>0</xdr:rowOff>
    </xdr:from>
    <xdr:ext cx="104775" cy="228600"/>
    <xdr:sp fLocksText="0">
      <xdr:nvSpPr>
        <xdr:cNvPr id="948" name="Text 17"/>
        <xdr:cNvSpPr txBox="1">
          <a:spLocks noChangeArrowheads="1"/>
        </xdr:cNvSpPr>
      </xdr:nvSpPr>
      <xdr:spPr>
        <a:xfrm>
          <a:off x="1866900" y="220827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390525</xdr:colOff>
      <xdr:row>850</xdr:row>
      <xdr:rowOff>0</xdr:rowOff>
    </xdr:from>
    <xdr:ext cx="104775" cy="228600"/>
    <xdr:sp fLocksText="0">
      <xdr:nvSpPr>
        <xdr:cNvPr id="949" name="Text 17"/>
        <xdr:cNvSpPr txBox="1">
          <a:spLocks noChangeArrowheads="1"/>
        </xdr:cNvSpPr>
      </xdr:nvSpPr>
      <xdr:spPr>
        <a:xfrm>
          <a:off x="6581775" y="220827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704850"/>
    <xdr:sp fLocksText="0">
      <xdr:nvSpPr>
        <xdr:cNvPr id="950" name="Text 8"/>
        <xdr:cNvSpPr txBox="1">
          <a:spLocks noChangeArrowheads="1"/>
        </xdr:cNvSpPr>
      </xdr:nvSpPr>
      <xdr:spPr>
        <a:xfrm>
          <a:off x="1100137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704850"/>
    <xdr:sp fLocksText="0">
      <xdr:nvSpPr>
        <xdr:cNvPr id="951" name="Text 14"/>
        <xdr:cNvSpPr txBox="1">
          <a:spLocks noChangeArrowheads="1"/>
        </xdr:cNvSpPr>
      </xdr:nvSpPr>
      <xdr:spPr>
        <a:xfrm>
          <a:off x="1100137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704850"/>
    <xdr:sp fLocksText="0">
      <xdr:nvSpPr>
        <xdr:cNvPr id="952" name="Text 8"/>
        <xdr:cNvSpPr txBox="1">
          <a:spLocks noChangeArrowheads="1"/>
        </xdr:cNvSpPr>
      </xdr:nvSpPr>
      <xdr:spPr>
        <a:xfrm>
          <a:off x="1100137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704850"/>
    <xdr:sp fLocksText="0">
      <xdr:nvSpPr>
        <xdr:cNvPr id="953" name="Text 14"/>
        <xdr:cNvSpPr txBox="1">
          <a:spLocks noChangeArrowheads="1"/>
        </xdr:cNvSpPr>
      </xdr:nvSpPr>
      <xdr:spPr>
        <a:xfrm>
          <a:off x="1100137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704850"/>
    <xdr:sp fLocksText="0">
      <xdr:nvSpPr>
        <xdr:cNvPr id="954" name="Text 8"/>
        <xdr:cNvSpPr txBox="1">
          <a:spLocks noChangeArrowheads="1"/>
        </xdr:cNvSpPr>
      </xdr:nvSpPr>
      <xdr:spPr>
        <a:xfrm>
          <a:off x="1100137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704850"/>
    <xdr:sp fLocksText="0">
      <xdr:nvSpPr>
        <xdr:cNvPr id="955" name="Text 14"/>
        <xdr:cNvSpPr txBox="1">
          <a:spLocks noChangeArrowheads="1"/>
        </xdr:cNvSpPr>
      </xdr:nvSpPr>
      <xdr:spPr>
        <a:xfrm>
          <a:off x="1100137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704850"/>
    <xdr:sp fLocksText="0">
      <xdr:nvSpPr>
        <xdr:cNvPr id="956" name="Text 8"/>
        <xdr:cNvSpPr txBox="1">
          <a:spLocks noChangeArrowheads="1"/>
        </xdr:cNvSpPr>
      </xdr:nvSpPr>
      <xdr:spPr>
        <a:xfrm>
          <a:off x="1100137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704850"/>
    <xdr:sp fLocksText="0">
      <xdr:nvSpPr>
        <xdr:cNvPr id="957" name="Text 14"/>
        <xdr:cNvSpPr txBox="1">
          <a:spLocks noChangeArrowheads="1"/>
        </xdr:cNvSpPr>
      </xdr:nvSpPr>
      <xdr:spPr>
        <a:xfrm>
          <a:off x="1100137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964</xdr:row>
      <xdr:rowOff>0</xdr:rowOff>
    </xdr:from>
    <xdr:ext cx="104775" cy="704850"/>
    <xdr:sp fLocksText="0">
      <xdr:nvSpPr>
        <xdr:cNvPr id="958" name="Text 8"/>
        <xdr:cNvSpPr txBox="1">
          <a:spLocks noChangeArrowheads="1"/>
        </xdr:cNvSpPr>
      </xdr:nvSpPr>
      <xdr:spPr>
        <a:xfrm>
          <a:off x="1092517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964</xdr:row>
      <xdr:rowOff>0</xdr:rowOff>
    </xdr:from>
    <xdr:ext cx="104775" cy="704850"/>
    <xdr:sp fLocksText="0">
      <xdr:nvSpPr>
        <xdr:cNvPr id="959" name="Text 14"/>
        <xdr:cNvSpPr txBox="1">
          <a:spLocks noChangeArrowheads="1"/>
        </xdr:cNvSpPr>
      </xdr:nvSpPr>
      <xdr:spPr>
        <a:xfrm>
          <a:off x="1092517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964</xdr:row>
      <xdr:rowOff>0</xdr:rowOff>
    </xdr:from>
    <xdr:ext cx="104775" cy="704850"/>
    <xdr:sp fLocksText="0">
      <xdr:nvSpPr>
        <xdr:cNvPr id="960" name="Text 8"/>
        <xdr:cNvSpPr txBox="1">
          <a:spLocks noChangeArrowheads="1"/>
        </xdr:cNvSpPr>
      </xdr:nvSpPr>
      <xdr:spPr>
        <a:xfrm>
          <a:off x="1092517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964</xdr:row>
      <xdr:rowOff>0</xdr:rowOff>
    </xdr:from>
    <xdr:ext cx="104775" cy="704850"/>
    <xdr:sp fLocksText="0">
      <xdr:nvSpPr>
        <xdr:cNvPr id="961" name="Text 14"/>
        <xdr:cNvSpPr txBox="1">
          <a:spLocks noChangeArrowheads="1"/>
        </xdr:cNvSpPr>
      </xdr:nvSpPr>
      <xdr:spPr>
        <a:xfrm>
          <a:off x="1092517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704850"/>
    <xdr:sp fLocksText="0">
      <xdr:nvSpPr>
        <xdr:cNvPr id="962" name="Text 8"/>
        <xdr:cNvSpPr txBox="1">
          <a:spLocks noChangeArrowheads="1"/>
        </xdr:cNvSpPr>
      </xdr:nvSpPr>
      <xdr:spPr>
        <a:xfrm>
          <a:off x="1100137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964</xdr:row>
      <xdr:rowOff>0</xdr:rowOff>
    </xdr:from>
    <xdr:ext cx="104775" cy="704850"/>
    <xdr:sp fLocksText="0">
      <xdr:nvSpPr>
        <xdr:cNvPr id="963" name="Text 14"/>
        <xdr:cNvSpPr txBox="1">
          <a:spLocks noChangeArrowheads="1"/>
        </xdr:cNvSpPr>
      </xdr:nvSpPr>
      <xdr:spPr>
        <a:xfrm>
          <a:off x="11001375" y="246754650"/>
          <a:ext cx="104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915</xdr:row>
      <xdr:rowOff>0</xdr:rowOff>
    </xdr:from>
    <xdr:ext cx="104775" cy="228600"/>
    <xdr:sp fLocksText="0">
      <xdr:nvSpPr>
        <xdr:cNvPr id="964" name="Text 17"/>
        <xdr:cNvSpPr txBox="1">
          <a:spLocks noChangeArrowheads="1"/>
        </xdr:cNvSpPr>
      </xdr:nvSpPr>
      <xdr:spPr>
        <a:xfrm>
          <a:off x="1866900" y="235172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915</xdr:row>
      <xdr:rowOff>0</xdr:rowOff>
    </xdr:from>
    <xdr:ext cx="104775" cy="228600"/>
    <xdr:sp fLocksText="0">
      <xdr:nvSpPr>
        <xdr:cNvPr id="965" name="Text 17"/>
        <xdr:cNvSpPr txBox="1">
          <a:spLocks noChangeArrowheads="1"/>
        </xdr:cNvSpPr>
      </xdr:nvSpPr>
      <xdr:spPr>
        <a:xfrm>
          <a:off x="1866900" y="235172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915</xdr:row>
      <xdr:rowOff>0</xdr:rowOff>
    </xdr:from>
    <xdr:ext cx="104775" cy="228600"/>
    <xdr:sp fLocksText="0">
      <xdr:nvSpPr>
        <xdr:cNvPr id="966" name="Text 17"/>
        <xdr:cNvSpPr txBox="1">
          <a:spLocks noChangeArrowheads="1"/>
        </xdr:cNvSpPr>
      </xdr:nvSpPr>
      <xdr:spPr>
        <a:xfrm>
          <a:off x="1866900" y="235172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915</xdr:row>
      <xdr:rowOff>0</xdr:rowOff>
    </xdr:from>
    <xdr:ext cx="104775" cy="228600"/>
    <xdr:sp fLocksText="0">
      <xdr:nvSpPr>
        <xdr:cNvPr id="967" name="Text 17"/>
        <xdr:cNvSpPr txBox="1">
          <a:spLocks noChangeArrowheads="1"/>
        </xdr:cNvSpPr>
      </xdr:nvSpPr>
      <xdr:spPr>
        <a:xfrm>
          <a:off x="1866900" y="235172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915</xdr:row>
      <xdr:rowOff>0</xdr:rowOff>
    </xdr:from>
    <xdr:ext cx="104775" cy="228600"/>
    <xdr:sp fLocksText="0">
      <xdr:nvSpPr>
        <xdr:cNvPr id="968" name="Text 17"/>
        <xdr:cNvSpPr txBox="1">
          <a:spLocks noChangeArrowheads="1"/>
        </xdr:cNvSpPr>
      </xdr:nvSpPr>
      <xdr:spPr>
        <a:xfrm>
          <a:off x="1866900" y="235172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915</xdr:row>
      <xdr:rowOff>0</xdr:rowOff>
    </xdr:from>
    <xdr:ext cx="104775" cy="228600"/>
    <xdr:sp fLocksText="0">
      <xdr:nvSpPr>
        <xdr:cNvPr id="969" name="Text 17"/>
        <xdr:cNvSpPr txBox="1">
          <a:spLocks noChangeArrowheads="1"/>
        </xdr:cNvSpPr>
      </xdr:nvSpPr>
      <xdr:spPr>
        <a:xfrm>
          <a:off x="1866900" y="235172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915</xdr:row>
      <xdr:rowOff>0</xdr:rowOff>
    </xdr:from>
    <xdr:ext cx="104775" cy="228600"/>
    <xdr:sp fLocksText="0">
      <xdr:nvSpPr>
        <xdr:cNvPr id="970" name="Text 17"/>
        <xdr:cNvSpPr txBox="1">
          <a:spLocks noChangeArrowheads="1"/>
        </xdr:cNvSpPr>
      </xdr:nvSpPr>
      <xdr:spPr>
        <a:xfrm>
          <a:off x="1866900" y="235172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915</xdr:row>
      <xdr:rowOff>0</xdr:rowOff>
    </xdr:from>
    <xdr:ext cx="104775" cy="228600"/>
    <xdr:sp fLocksText="0">
      <xdr:nvSpPr>
        <xdr:cNvPr id="971" name="Text 17"/>
        <xdr:cNvSpPr txBox="1">
          <a:spLocks noChangeArrowheads="1"/>
        </xdr:cNvSpPr>
      </xdr:nvSpPr>
      <xdr:spPr>
        <a:xfrm>
          <a:off x="1866900" y="235172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915</xdr:row>
      <xdr:rowOff>0</xdr:rowOff>
    </xdr:from>
    <xdr:ext cx="104775" cy="228600"/>
    <xdr:sp fLocksText="0">
      <xdr:nvSpPr>
        <xdr:cNvPr id="972" name="Text 17"/>
        <xdr:cNvSpPr txBox="1">
          <a:spLocks noChangeArrowheads="1"/>
        </xdr:cNvSpPr>
      </xdr:nvSpPr>
      <xdr:spPr>
        <a:xfrm>
          <a:off x="1866900" y="235172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915</xdr:row>
      <xdr:rowOff>0</xdr:rowOff>
    </xdr:from>
    <xdr:ext cx="104775" cy="228600"/>
    <xdr:sp fLocksText="0">
      <xdr:nvSpPr>
        <xdr:cNvPr id="973" name="Text 17"/>
        <xdr:cNvSpPr txBox="1">
          <a:spLocks noChangeArrowheads="1"/>
        </xdr:cNvSpPr>
      </xdr:nvSpPr>
      <xdr:spPr>
        <a:xfrm>
          <a:off x="1866900" y="2351722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9:I55"/>
  <sheetViews>
    <sheetView zoomScalePageLayoutView="0" workbookViewId="0" topLeftCell="A31">
      <selection activeCell="B19" sqref="B19"/>
    </sheetView>
  </sheetViews>
  <sheetFormatPr defaultColWidth="9.140625" defaultRowHeight="12.75"/>
  <sheetData>
    <row r="9" spans="8:9" ht="15.75">
      <c r="H9" s="409" t="s">
        <v>464</v>
      </c>
      <c r="I9" s="409"/>
    </row>
    <row r="24" spans="2:9" ht="18.75" customHeight="1">
      <c r="B24" s="410" t="s">
        <v>572</v>
      </c>
      <c r="C24" s="410"/>
      <c r="D24" s="410"/>
      <c r="E24" s="410"/>
      <c r="F24" s="410"/>
      <c r="G24" s="410"/>
      <c r="H24" s="410"/>
      <c r="I24" s="403"/>
    </row>
    <row r="25" spans="2:9" ht="18.75" customHeight="1">
      <c r="B25" s="410"/>
      <c r="C25" s="410"/>
      <c r="D25" s="410"/>
      <c r="E25" s="410"/>
      <c r="F25" s="410"/>
      <c r="G25" s="410"/>
      <c r="H25" s="410"/>
      <c r="I25" s="403"/>
    </row>
    <row r="26" spans="2:9" ht="16.5" customHeight="1">
      <c r="B26" s="410"/>
      <c r="C26" s="410"/>
      <c r="D26" s="410"/>
      <c r="E26" s="410"/>
      <c r="F26" s="410"/>
      <c r="G26" s="410"/>
      <c r="H26" s="410"/>
      <c r="I26" s="403"/>
    </row>
    <row r="27" spans="2:9" ht="16.5" customHeight="1">
      <c r="B27" s="410"/>
      <c r="C27" s="410"/>
      <c r="D27" s="410"/>
      <c r="E27" s="410"/>
      <c r="F27" s="410"/>
      <c r="G27" s="410"/>
      <c r="H27" s="410"/>
      <c r="I27" s="403"/>
    </row>
    <row r="28" spans="2:9" ht="12.75" customHeight="1">
      <c r="B28" s="410"/>
      <c r="C28" s="410"/>
      <c r="D28" s="410"/>
      <c r="E28" s="410"/>
      <c r="F28" s="410"/>
      <c r="G28" s="410"/>
      <c r="H28" s="410"/>
      <c r="I28" s="403"/>
    </row>
    <row r="29" spans="2:9" ht="15.75" customHeight="1">
      <c r="B29" s="410"/>
      <c r="C29" s="410"/>
      <c r="D29" s="410"/>
      <c r="E29" s="410"/>
      <c r="F29" s="410"/>
      <c r="G29" s="410"/>
      <c r="H29" s="410"/>
      <c r="I29" s="403"/>
    </row>
    <row r="30" spans="2:9" ht="13.5" customHeight="1">
      <c r="B30" s="410"/>
      <c r="C30" s="410"/>
      <c r="D30" s="410"/>
      <c r="E30" s="410"/>
      <c r="F30" s="410"/>
      <c r="G30" s="410"/>
      <c r="H30" s="410"/>
      <c r="I30" s="403"/>
    </row>
    <row r="31" spans="2:9" ht="16.5" customHeight="1">
      <c r="B31" s="410"/>
      <c r="C31" s="410"/>
      <c r="D31" s="410"/>
      <c r="E31" s="410"/>
      <c r="F31" s="410"/>
      <c r="G31" s="410"/>
      <c r="H31" s="410"/>
      <c r="I31" s="403"/>
    </row>
    <row r="32" spans="2:9" ht="17.25" customHeight="1">
      <c r="B32" s="410"/>
      <c r="C32" s="410"/>
      <c r="D32" s="410"/>
      <c r="E32" s="410"/>
      <c r="F32" s="410"/>
      <c r="G32" s="410"/>
      <c r="H32" s="410"/>
      <c r="I32" s="403"/>
    </row>
    <row r="54" spans="2:9" ht="18" customHeight="1">
      <c r="B54" s="411" t="s">
        <v>573</v>
      </c>
      <c r="C54" s="411"/>
      <c r="D54" s="411"/>
      <c r="E54" s="411"/>
      <c r="F54" s="411"/>
      <c r="G54" s="411"/>
      <c r="H54" s="411"/>
      <c r="I54" s="411"/>
    </row>
    <row r="55" spans="2:9" ht="12.75">
      <c r="B55" s="411"/>
      <c r="C55" s="411"/>
      <c r="D55" s="411"/>
      <c r="E55" s="411"/>
      <c r="F55" s="411"/>
      <c r="G55" s="411"/>
      <c r="H55" s="411"/>
      <c r="I55" s="411"/>
    </row>
  </sheetData>
  <sheetProtection/>
  <mergeCells count="3">
    <mergeCell ref="H9:I9"/>
    <mergeCell ref="B24:H32"/>
    <mergeCell ref="B54:I5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CorelDRAW.Graphic.12" shapeId="288879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70"/>
  <sheetViews>
    <sheetView zoomScalePageLayoutView="0" workbookViewId="0" topLeftCell="A51">
      <selection activeCell="A9" sqref="A9"/>
    </sheetView>
  </sheetViews>
  <sheetFormatPr defaultColWidth="9.140625" defaultRowHeight="12.75"/>
  <cols>
    <col min="1" max="1" width="37.00390625" style="0" customWidth="1"/>
    <col min="2" max="2" width="11.421875" style="0" customWidth="1"/>
    <col min="3" max="3" width="12.7109375" style="0" customWidth="1"/>
    <col min="4" max="4" width="7.421875" style="0" customWidth="1"/>
    <col min="5" max="5" width="11.7109375" style="0" customWidth="1"/>
    <col min="6" max="6" width="11.7109375" style="50" customWidth="1"/>
    <col min="7" max="7" width="7.28125" style="0" customWidth="1"/>
    <col min="8" max="8" width="11.00390625" style="0" customWidth="1"/>
    <col min="9" max="9" width="8.7109375" style="0" customWidth="1"/>
    <col min="11" max="11" width="11.7109375" style="0" bestFit="1" customWidth="1"/>
  </cols>
  <sheetData>
    <row r="1" spans="1:10" ht="16.5" customHeight="1">
      <c r="A1" s="341"/>
      <c r="B1" s="339"/>
      <c r="C1" s="339"/>
      <c r="D1" s="339"/>
      <c r="E1" s="339"/>
      <c r="F1" s="340"/>
      <c r="G1" s="339"/>
      <c r="H1" s="339"/>
      <c r="I1" s="339"/>
      <c r="J1" s="339"/>
    </row>
    <row r="2" spans="1:10" ht="14.25">
      <c r="A2" s="339"/>
      <c r="B2" s="339"/>
      <c r="C2" s="339"/>
      <c r="D2" s="339"/>
      <c r="E2" s="339"/>
      <c r="F2" s="340"/>
      <c r="G2" s="339"/>
      <c r="H2" s="339"/>
      <c r="I2" s="339"/>
      <c r="J2" s="339"/>
    </row>
    <row r="3" spans="1:10" ht="14.25">
      <c r="A3" s="414"/>
      <c r="B3" s="414"/>
      <c r="C3" s="414"/>
      <c r="D3" s="414"/>
      <c r="E3" s="414"/>
      <c r="F3" s="414"/>
      <c r="G3" s="414"/>
      <c r="H3" s="414"/>
      <c r="I3" s="414"/>
      <c r="J3" s="414"/>
    </row>
    <row r="4" spans="1:11" ht="13.5" customHeight="1">
      <c r="A4" s="415" t="s">
        <v>575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spans="1:11" ht="12.75">
      <c r="A5" s="42" t="s">
        <v>563</v>
      </c>
      <c r="B5" s="42"/>
      <c r="C5" s="42"/>
      <c r="D5" s="42"/>
      <c r="E5" s="42"/>
      <c r="F5" s="51"/>
      <c r="G5" s="42"/>
      <c r="H5" s="43"/>
      <c r="I5" s="42"/>
      <c r="J5" s="42"/>
      <c r="K5" s="42"/>
    </row>
    <row r="6" spans="1:11" ht="12.75">
      <c r="A6" s="42" t="s">
        <v>597</v>
      </c>
      <c r="B6" s="42"/>
      <c r="C6" s="42"/>
      <c r="D6" s="42"/>
      <c r="E6" s="42"/>
      <c r="F6" s="51"/>
      <c r="G6" s="42"/>
      <c r="H6" s="43"/>
      <c r="I6" s="42"/>
      <c r="J6" s="42"/>
      <c r="K6" s="42"/>
    </row>
    <row r="7" spans="1:11" ht="12.75">
      <c r="A7" s="41"/>
      <c r="F7" s="52"/>
      <c r="K7" s="41"/>
    </row>
    <row r="8" spans="1:11" ht="12.75">
      <c r="A8" s="44"/>
      <c r="B8" s="417"/>
      <c r="C8" s="417"/>
      <c r="D8" s="417"/>
      <c r="E8" s="417"/>
      <c r="F8" s="51"/>
      <c r="H8" s="418" t="s">
        <v>464</v>
      </c>
      <c r="I8" s="418"/>
      <c r="K8" s="42"/>
    </row>
    <row r="9" spans="1:11" ht="14.25" customHeight="1">
      <c r="A9" s="42"/>
      <c r="B9" s="417" t="s">
        <v>469</v>
      </c>
      <c r="C9" s="417"/>
      <c r="D9" s="417"/>
      <c r="E9" s="417"/>
      <c r="F9" s="51"/>
      <c r="H9" t="s">
        <v>373</v>
      </c>
      <c r="K9" s="42"/>
    </row>
    <row r="10" spans="1:11" ht="14.25" customHeight="1">
      <c r="A10" s="42"/>
      <c r="B10" s="417" t="s">
        <v>490</v>
      </c>
      <c r="C10" s="417"/>
      <c r="D10" s="417"/>
      <c r="E10" s="417"/>
      <c r="F10" s="51"/>
      <c r="K10" s="42"/>
    </row>
    <row r="11" spans="1:11" ht="14.25" customHeight="1">
      <c r="A11" s="42"/>
      <c r="B11" s="46"/>
      <c r="C11" s="46"/>
      <c r="D11" s="46"/>
      <c r="E11" s="46"/>
      <c r="F11" s="51"/>
      <c r="K11" s="42"/>
    </row>
    <row r="12" spans="1:11" ht="14.25" customHeight="1">
      <c r="A12" s="42"/>
      <c r="B12" s="46"/>
      <c r="C12" s="412" t="s">
        <v>591</v>
      </c>
      <c r="D12" s="412"/>
      <c r="E12" s="46"/>
      <c r="F12" s="51"/>
      <c r="K12" s="42"/>
    </row>
    <row r="13" spans="1:11" ht="14.25" customHeight="1">
      <c r="A13" s="42" t="s">
        <v>130</v>
      </c>
      <c r="B13" s="46"/>
      <c r="C13" s="46"/>
      <c r="D13" s="46"/>
      <c r="E13" s="46"/>
      <c r="F13" s="51"/>
      <c r="K13" s="42"/>
    </row>
    <row r="14" spans="1:11" ht="10.5" customHeight="1">
      <c r="A14" s="47"/>
      <c r="B14" s="47"/>
      <c r="C14" s="47"/>
      <c r="D14" s="44"/>
      <c r="E14" s="44"/>
      <c r="F14" s="53"/>
      <c r="G14" s="44"/>
      <c r="H14" s="45"/>
      <c r="I14" s="44"/>
      <c r="J14" s="44"/>
      <c r="K14" s="44"/>
    </row>
    <row r="15" spans="1:7" ht="11.25" customHeight="1" thickBot="1">
      <c r="A15" s="39"/>
      <c r="B15" s="39"/>
      <c r="C15" s="39"/>
      <c r="D15" s="39"/>
      <c r="E15" s="38"/>
      <c r="F15" s="54"/>
      <c r="G15" s="38"/>
    </row>
    <row r="16" spans="1:11" ht="42" customHeight="1" thickBot="1">
      <c r="A16" s="357" t="s">
        <v>131</v>
      </c>
      <c r="B16" s="357" t="s">
        <v>452</v>
      </c>
      <c r="C16" s="357" t="s">
        <v>491</v>
      </c>
      <c r="D16" s="357" t="s">
        <v>208</v>
      </c>
      <c r="E16" s="357" t="s">
        <v>492</v>
      </c>
      <c r="F16" s="357" t="s">
        <v>493</v>
      </c>
      <c r="G16" s="358" t="s">
        <v>208</v>
      </c>
      <c r="H16" s="359" t="s">
        <v>494</v>
      </c>
      <c r="K16" s="243"/>
    </row>
    <row r="17" spans="1:8" ht="8.25" customHeight="1">
      <c r="A17" s="360"/>
      <c r="B17" s="360"/>
      <c r="C17" s="360"/>
      <c r="D17" s="360"/>
      <c r="E17" s="325"/>
      <c r="F17" s="325"/>
      <c r="G17" s="325"/>
      <c r="H17" s="325"/>
    </row>
    <row r="18" spans="1:8" s="29" customFormat="1" ht="12.75">
      <c r="A18" s="360"/>
      <c r="B18" s="360"/>
      <c r="C18" s="360" t="s">
        <v>419</v>
      </c>
      <c r="D18" s="360"/>
      <c r="E18" s="361"/>
      <c r="F18" s="361"/>
      <c r="G18" s="361"/>
      <c r="H18" s="361"/>
    </row>
    <row r="19" spans="1:8" ht="12.75">
      <c r="A19" s="362" t="s">
        <v>13</v>
      </c>
      <c r="B19" s="362"/>
      <c r="C19" s="362"/>
      <c r="D19" s="362"/>
      <c r="E19" s="325"/>
      <c r="F19" s="325"/>
      <c r="G19" s="325"/>
      <c r="H19" s="325"/>
    </row>
    <row r="20" spans="1:8" ht="6" customHeight="1">
      <c r="A20" s="360"/>
      <c r="B20" s="360"/>
      <c r="C20" s="360"/>
      <c r="D20" s="360"/>
      <c r="E20" s="325"/>
      <c r="F20" s="325"/>
      <c r="G20" s="325"/>
      <c r="H20" s="325"/>
    </row>
    <row r="21" spans="1:8" ht="12.75">
      <c r="A21" s="363" t="s">
        <v>14</v>
      </c>
      <c r="B21" s="364">
        <f>SUM(B22:B26)</f>
        <v>7504745</v>
      </c>
      <c r="C21" s="364">
        <f>SUM(C22:C26)</f>
        <v>7464141.44</v>
      </c>
      <c r="D21" s="364">
        <f aca="true" t="shared" si="0" ref="D21:D26">C21/B21*100</f>
        <v>99.45896149702622</v>
      </c>
      <c r="E21" s="364">
        <f>SUM(E22:E26)</f>
        <v>8269043</v>
      </c>
      <c r="F21" s="364">
        <f>SUM(F22:F26)</f>
        <v>4513745.11</v>
      </c>
      <c r="G21" s="364">
        <f aca="true" t="shared" si="1" ref="G21:G26">F21/E21*100</f>
        <v>54.58606407053392</v>
      </c>
      <c r="H21" s="364">
        <f>SUM(H22:H26)</f>
        <v>8663607</v>
      </c>
    </row>
    <row r="22" spans="1:8" ht="12.75">
      <c r="A22" s="365" t="s">
        <v>15</v>
      </c>
      <c r="B22" s="366">
        <v>3930352</v>
      </c>
      <c r="C22" s="366">
        <v>4400337.24</v>
      </c>
      <c r="D22" s="364">
        <f t="shared" si="0"/>
        <v>111.95784092620713</v>
      </c>
      <c r="E22" s="366">
        <v>4844889</v>
      </c>
      <c r="F22" s="366">
        <v>2570652.19</v>
      </c>
      <c r="G22" s="364">
        <f t="shared" si="1"/>
        <v>53.05905233329391</v>
      </c>
      <c r="H22" s="366">
        <v>5216389</v>
      </c>
    </row>
    <row r="23" spans="1:8" ht="12.75">
      <c r="A23" s="365" t="s">
        <v>16</v>
      </c>
      <c r="B23" s="366">
        <v>1924319</v>
      </c>
      <c r="C23" s="366">
        <v>1653141.52</v>
      </c>
      <c r="D23" s="364">
        <f t="shared" si="0"/>
        <v>85.9078728630752</v>
      </c>
      <c r="E23" s="366">
        <v>1736950</v>
      </c>
      <c r="F23" s="366">
        <v>968282.66</v>
      </c>
      <c r="G23" s="364">
        <f t="shared" si="1"/>
        <v>55.74614467889116</v>
      </c>
      <c r="H23" s="366">
        <v>1466120</v>
      </c>
    </row>
    <row r="24" spans="1:8" ht="15" customHeight="1">
      <c r="A24" s="365" t="s">
        <v>17</v>
      </c>
      <c r="B24" s="366">
        <v>1250524</v>
      </c>
      <c r="C24" s="366">
        <v>1034724.23</v>
      </c>
      <c r="D24" s="364">
        <f t="shared" si="0"/>
        <v>82.74325242858194</v>
      </c>
      <c r="E24" s="366">
        <v>1314904</v>
      </c>
      <c r="F24" s="366">
        <v>801932.26</v>
      </c>
      <c r="G24" s="364">
        <f t="shared" si="1"/>
        <v>60.98789417326284</v>
      </c>
      <c r="H24" s="366">
        <v>1567098</v>
      </c>
    </row>
    <row r="25" spans="1:8" s="29" customFormat="1" ht="13.5" customHeight="1">
      <c r="A25" s="365" t="s">
        <v>18</v>
      </c>
      <c r="B25" s="366">
        <v>2250</v>
      </c>
      <c r="C25" s="366">
        <v>3000</v>
      </c>
      <c r="D25" s="364">
        <v>0</v>
      </c>
      <c r="E25" s="366">
        <v>4000</v>
      </c>
      <c r="F25" s="366">
        <v>0</v>
      </c>
      <c r="G25" s="364">
        <v>0</v>
      </c>
      <c r="H25" s="366">
        <v>2000</v>
      </c>
    </row>
    <row r="26" spans="1:8" ht="15" customHeight="1">
      <c r="A26" s="365" t="s">
        <v>19</v>
      </c>
      <c r="B26" s="366">
        <v>397300</v>
      </c>
      <c r="C26" s="366">
        <v>372938.45</v>
      </c>
      <c r="D26" s="364">
        <f t="shared" si="0"/>
        <v>93.86822300528567</v>
      </c>
      <c r="E26" s="366">
        <v>368300</v>
      </c>
      <c r="F26" s="366">
        <v>172878</v>
      </c>
      <c r="G26" s="364">
        <f t="shared" si="1"/>
        <v>46.93945153407548</v>
      </c>
      <c r="H26" s="366">
        <v>412000</v>
      </c>
    </row>
    <row r="27" spans="1:8" ht="12.75">
      <c r="A27" s="360"/>
      <c r="B27" s="367"/>
      <c r="C27" s="367"/>
      <c r="D27" s="368"/>
      <c r="E27" s="367"/>
      <c r="F27" s="367"/>
      <c r="G27" s="368"/>
      <c r="H27" s="367"/>
    </row>
    <row r="28" spans="1:8" ht="12.75">
      <c r="A28" s="363" t="s">
        <v>20</v>
      </c>
      <c r="B28" s="364">
        <f>SUM(B29:B30)</f>
        <v>7107414</v>
      </c>
      <c r="C28" s="364">
        <f>C29</f>
        <v>6129682.52</v>
      </c>
      <c r="D28" s="364">
        <f>C28/B28*100</f>
        <v>86.24349897163721</v>
      </c>
      <c r="E28" s="364">
        <f>SUM(E29:E30)</f>
        <v>7572223</v>
      </c>
      <c r="F28" s="364">
        <f>F29</f>
        <v>2789314.52</v>
      </c>
      <c r="G28" s="369">
        <f>F28/E28*100</f>
        <v>36.836138079927125</v>
      </c>
      <c r="H28" s="364">
        <f>SUM(H29:H30)</f>
        <v>8021537</v>
      </c>
    </row>
    <row r="29" spans="1:8" ht="14.25" customHeight="1">
      <c r="A29" s="365" t="s">
        <v>21</v>
      </c>
      <c r="B29" s="366">
        <v>7057414</v>
      </c>
      <c r="C29" s="366">
        <v>6129682.52</v>
      </c>
      <c r="D29" s="364">
        <f>C29/B29*100</f>
        <v>86.85451243189077</v>
      </c>
      <c r="E29" s="366">
        <v>7522223</v>
      </c>
      <c r="F29" s="366">
        <v>2789314.52</v>
      </c>
      <c r="G29" s="369">
        <f>F29/E29*100</f>
        <v>37.08098683062175</v>
      </c>
      <c r="H29" s="366">
        <v>7971537</v>
      </c>
    </row>
    <row r="30" spans="1:8" s="29" customFormat="1" ht="12.75">
      <c r="A30" s="365" t="s">
        <v>22</v>
      </c>
      <c r="B30" s="366">
        <v>50000</v>
      </c>
      <c r="C30" s="366">
        <v>10036.05</v>
      </c>
      <c r="D30" s="364">
        <f>C30/B30*100</f>
        <v>20.0721</v>
      </c>
      <c r="E30" s="366">
        <v>50000</v>
      </c>
      <c r="F30" s="366">
        <v>15000</v>
      </c>
      <c r="G30" s="369">
        <f>F30/E30*100</f>
        <v>30</v>
      </c>
      <c r="H30" s="366">
        <v>50000</v>
      </c>
    </row>
    <row r="31" spans="1:8" s="29" customFormat="1" ht="3.75" customHeight="1">
      <c r="A31" s="370"/>
      <c r="B31" s="371"/>
      <c r="C31" s="371"/>
      <c r="D31" s="372"/>
      <c r="E31" s="371"/>
      <c r="F31" s="371"/>
      <c r="G31" s="372"/>
      <c r="H31" s="364"/>
    </row>
    <row r="32" spans="1:8" ht="13.5" customHeight="1">
      <c r="A32" s="365"/>
      <c r="B32" s="366"/>
      <c r="C32" s="366"/>
      <c r="D32" s="364"/>
      <c r="E32" s="366"/>
      <c r="F32" s="366"/>
      <c r="G32" s="369"/>
      <c r="H32" s="366"/>
    </row>
    <row r="33" spans="1:8" ht="12.75">
      <c r="A33" s="363" t="s">
        <v>142</v>
      </c>
      <c r="B33" s="364">
        <f>B21-B28</f>
        <v>397331</v>
      </c>
      <c r="C33" s="364">
        <f>C21-C28</f>
        <v>1334458.9200000009</v>
      </c>
      <c r="D33" s="364">
        <f>--C33/B33*100</f>
        <v>335.8557273406809</v>
      </c>
      <c r="E33" s="364">
        <f>E21-E28</f>
        <v>696820</v>
      </c>
      <c r="F33" s="364">
        <f>F21-F28</f>
        <v>1724430.5900000003</v>
      </c>
      <c r="G33" s="369">
        <f>--F33/E33*100</f>
        <v>247.47145460807673</v>
      </c>
      <c r="H33" s="364">
        <f>H21-H28</f>
        <v>642070</v>
      </c>
    </row>
    <row r="34" spans="1:8" ht="4.5" customHeight="1">
      <c r="A34" s="363"/>
      <c r="B34" s="364"/>
      <c r="C34" s="364"/>
      <c r="D34" s="364"/>
      <c r="E34" s="364"/>
      <c r="F34" s="364"/>
      <c r="G34" s="369"/>
      <c r="H34" s="349"/>
    </row>
    <row r="35" spans="1:8" ht="10.5" customHeight="1">
      <c r="A35" s="373"/>
      <c r="B35" s="372"/>
      <c r="C35" s="372"/>
      <c r="D35" s="372"/>
      <c r="E35" s="372"/>
      <c r="F35" s="372"/>
      <c r="G35" s="372"/>
      <c r="H35" s="325"/>
    </row>
    <row r="36" spans="1:8" ht="10.5" customHeight="1">
      <c r="A36" s="373"/>
      <c r="B36" s="372"/>
      <c r="C36" s="372"/>
      <c r="D36" s="372"/>
      <c r="E36" s="372"/>
      <c r="F36" s="372"/>
      <c r="G36" s="372"/>
      <c r="H36" s="325"/>
    </row>
    <row r="37" spans="1:8" ht="12.75">
      <c r="A37" s="362" t="s">
        <v>23</v>
      </c>
      <c r="B37" s="368"/>
      <c r="C37" s="368"/>
      <c r="D37" s="368"/>
      <c r="E37" s="368"/>
      <c r="F37" s="368"/>
      <c r="G37" s="368"/>
      <c r="H37" s="325"/>
    </row>
    <row r="38" spans="1:8" ht="8.25" customHeight="1">
      <c r="A38" s="360"/>
      <c r="B38" s="367"/>
      <c r="C38" s="367"/>
      <c r="D38" s="368"/>
      <c r="E38" s="367"/>
      <c r="F38" s="367"/>
      <c r="G38" s="368"/>
      <c r="H38" s="325"/>
    </row>
    <row r="39" spans="1:8" s="29" customFormat="1" ht="12.75">
      <c r="A39" s="365" t="s">
        <v>24</v>
      </c>
      <c r="B39" s="366">
        <v>260000</v>
      </c>
      <c r="C39" s="366">
        <v>146354</v>
      </c>
      <c r="D39" s="364">
        <f>C39/B39*100</f>
        <v>56.28999999999999</v>
      </c>
      <c r="E39" s="366">
        <v>153000</v>
      </c>
      <c r="F39" s="366">
        <v>46701</v>
      </c>
      <c r="G39" s="369">
        <f>F39/E39*100</f>
        <v>30.523529411764706</v>
      </c>
      <c r="H39" s="364">
        <v>150000</v>
      </c>
    </row>
    <row r="40" spans="1:8" s="29" customFormat="1" ht="14.25" customHeight="1">
      <c r="A40" s="365" t="s">
        <v>338</v>
      </c>
      <c r="B40" s="366">
        <v>748220</v>
      </c>
      <c r="C40" s="366">
        <v>668882.86</v>
      </c>
      <c r="D40" s="364">
        <f>C40/B40*100</f>
        <v>89.39654914330009</v>
      </c>
      <c r="E40" s="366">
        <v>849820</v>
      </c>
      <c r="F40" s="366">
        <v>182364.65</v>
      </c>
      <c r="G40" s="369">
        <f>F40/E40*100</f>
        <v>21.459209008966603</v>
      </c>
      <c r="H40" s="364">
        <v>1112575</v>
      </c>
    </row>
    <row r="41" spans="1:8" s="29" customFormat="1" ht="8.25" customHeight="1">
      <c r="A41" s="365"/>
      <c r="B41" s="366"/>
      <c r="C41" s="366"/>
      <c r="D41" s="364"/>
      <c r="E41" s="366"/>
      <c r="F41" s="366"/>
      <c r="G41" s="369"/>
      <c r="H41" s="364"/>
    </row>
    <row r="42" spans="1:8" ht="16.5" customHeight="1">
      <c r="A42" s="363" t="s">
        <v>25</v>
      </c>
      <c r="B42" s="364">
        <f>B39-B40</f>
        <v>-488220</v>
      </c>
      <c r="C42" s="364">
        <f>C39-C40</f>
        <v>-522528.86</v>
      </c>
      <c r="D42" s="364">
        <f>--C42/B42*100</f>
        <v>107.02733603703247</v>
      </c>
      <c r="E42" s="364">
        <f>E39-E40</f>
        <v>-696820</v>
      </c>
      <c r="F42" s="364">
        <f>F39-F40</f>
        <v>-135663.65</v>
      </c>
      <c r="G42" s="369">
        <f>--F42/E42*100</f>
        <v>19.46896616055796</v>
      </c>
      <c r="H42" s="364">
        <f>H39-H40</f>
        <v>-962575</v>
      </c>
    </row>
    <row r="43" spans="1:8" s="29" customFormat="1" ht="7.5" customHeight="1">
      <c r="A43" s="363"/>
      <c r="B43" s="364"/>
      <c r="C43" s="364"/>
      <c r="D43" s="364"/>
      <c r="E43" s="364"/>
      <c r="F43" s="364"/>
      <c r="G43" s="369"/>
      <c r="H43" s="364"/>
    </row>
    <row r="44" spans="1:8" s="29" customFormat="1" ht="3" customHeight="1">
      <c r="A44" s="373"/>
      <c r="B44" s="372"/>
      <c r="C44" s="372"/>
      <c r="D44" s="372"/>
      <c r="E44" s="372"/>
      <c r="F44" s="372"/>
      <c r="G44" s="372"/>
      <c r="H44" s="364"/>
    </row>
    <row r="45" spans="1:8" ht="9" customHeight="1">
      <c r="A45" s="365"/>
      <c r="B45" s="366"/>
      <c r="C45" s="366"/>
      <c r="D45" s="364"/>
      <c r="E45" s="366"/>
      <c r="F45" s="366"/>
      <c r="G45" s="369"/>
      <c r="H45" s="366"/>
    </row>
    <row r="46" spans="1:8" ht="12.75">
      <c r="A46" s="363" t="s">
        <v>143</v>
      </c>
      <c r="B46" s="364">
        <f>B33-(-B42)</f>
        <v>-90889</v>
      </c>
      <c r="C46" s="364">
        <f>C33-(-C42)</f>
        <v>811930.0600000009</v>
      </c>
      <c r="D46" s="364">
        <v>0</v>
      </c>
      <c r="E46" s="364">
        <f>E33-(-E42)</f>
        <v>0</v>
      </c>
      <c r="F46" s="364">
        <f>F33-(-F42)</f>
        <v>1588766.9400000004</v>
      </c>
      <c r="G46" s="369">
        <v>0</v>
      </c>
      <c r="H46" s="364">
        <f>H33-(-H42)</f>
        <v>-320505</v>
      </c>
    </row>
    <row r="47" spans="1:8" ht="6.75" customHeight="1">
      <c r="A47" s="363"/>
      <c r="B47" s="364"/>
      <c r="C47" s="364"/>
      <c r="D47" s="364"/>
      <c r="E47" s="364"/>
      <c r="F47" s="364"/>
      <c r="G47" s="369"/>
      <c r="H47" s="366"/>
    </row>
    <row r="48" spans="1:8" s="32" customFormat="1" ht="14.25" customHeight="1">
      <c r="A48" s="370"/>
      <c r="B48" s="371"/>
      <c r="C48" s="371"/>
      <c r="D48" s="372"/>
      <c r="E48" s="371"/>
      <c r="F48" s="371"/>
      <c r="G48" s="372"/>
      <c r="H48" s="367"/>
    </row>
    <row r="49" spans="1:8" s="32" customFormat="1" ht="12.75">
      <c r="A49" s="362" t="s">
        <v>26</v>
      </c>
      <c r="B49" s="368"/>
      <c r="C49" s="368"/>
      <c r="D49" s="368"/>
      <c r="E49" s="368"/>
      <c r="F49" s="368"/>
      <c r="G49" s="368"/>
      <c r="H49" s="367"/>
    </row>
    <row r="50" spans="1:8" ht="7.5" customHeight="1">
      <c r="A50" s="360"/>
      <c r="B50" s="367"/>
      <c r="C50" s="367"/>
      <c r="D50" s="368"/>
      <c r="E50" s="367"/>
      <c r="F50" s="367"/>
      <c r="G50" s="368"/>
      <c r="H50" s="367"/>
    </row>
    <row r="51" spans="1:8" s="14" customFormat="1" ht="12.75">
      <c r="A51" s="365" t="s">
        <v>27</v>
      </c>
      <c r="B51" s="366">
        <v>0</v>
      </c>
      <c r="C51" s="366">
        <v>0</v>
      </c>
      <c r="D51" s="366">
        <v>0</v>
      </c>
      <c r="E51" s="366">
        <v>0</v>
      </c>
      <c r="F51" s="366">
        <v>0</v>
      </c>
      <c r="G51" s="374">
        <v>0</v>
      </c>
      <c r="H51" s="364">
        <v>0</v>
      </c>
    </row>
    <row r="52" spans="1:8" s="14" customFormat="1" ht="34.5" customHeight="1">
      <c r="A52" s="375" t="s">
        <v>28</v>
      </c>
      <c r="B52" s="376">
        <v>0</v>
      </c>
      <c r="C52" s="376">
        <v>0</v>
      </c>
      <c r="D52" s="376">
        <v>0</v>
      </c>
      <c r="E52" s="376">
        <v>0</v>
      </c>
      <c r="F52" s="376">
        <v>0</v>
      </c>
      <c r="G52" s="377">
        <v>0</v>
      </c>
      <c r="H52" s="364">
        <v>0</v>
      </c>
    </row>
    <row r="53" spans="1:8" s="14" customFormat="1" ht="5.25" customHeight="1">
      <c r="A53" s="363"/>
      <c r="B53" s="364"/>
      <c r="C53" s="364"/>
      <c r="D53" s="364"/>
      <c r="E53" s="364"/>
      <c r="F53" s="364"/>
      <c r="G53" s="369"/>
      <c r="H53" s="364"/>
    </row>
    <row r="54" spans="1:8" ht="14.25" customHeight="1">
      <c r="A54" s="363" t="s">
        <v>29</v>
      </c>
      <c r="B54" s="364">
        <f>B51-B52</f>
        <v>0</v>
      </c>
      <c r="C54" s="364">
        <f>C51-C52</f>
        <v>0</v>
      </c>
      <c r="D54" s="364">
        <v>0</v>
      </c>
      <c r="E54" s="364">
        <f>E51-E52</f>
        <v>0</v>
      </c>
      <c r="F54" s="364">
        <f>F51-F52</f>
        <v>0</v>
      </c>
      <c r="G54" s="364">
        <f>G51-G52</f>
        <v>0</v>
      </c>
      <c r="H54" s="364">
        <f>H51-H52</f>
        <v>0</v>
      </c>
    </row>
    <row r="55" spans="1:8" s="29" customFormat="1" ht="7.5" customHeight="1">
      <c r="A55" s="363"/>
      <c r="B55" s="364"/>
      <c r="C55" s="364"/>
      <c r="D55" s="364"/>
      <c r="E55" s="364"/>
      <c r="F55" s="364"/>
      <c r="G55" s="369"/>
      <c r="H55" s="364"/>
    </row>
    <row r="56" spans="1:8" ht="5.25" customHeight="1">
      <c r="A56" s="362"/>
      <c r="B56" s="368"/>
      <c r="C56" s="368"/>
      <c r="D56" s="368"/>
      <c r="E56" s="368"/>
      <c r="F56" s="368"/>
      <c r="G56" s="368"/>
      <c r="H56" s="366"/>
    </row>
    <row r="57" spans="1:8" ht="23.25" customHeight="1">
      <c r="A57" s="378" t="s">
        <v>49</v>
      </c>
      <c r="B57" s="366">
        <v>0</v>
      </c>
      <c r="C57" s="366">
        <v>0</v>
      </c>
      <c r="D57" s="364" t="e">
        <f>--C57/B57*100</f>
        <v>#DIV/0!</v>
      </c>
      <c r="E57" s="366">
        <v>0</v>
      </c>
      <c r="F57" s="366">
        <v>0</v>
      </c>
      <c r="G57" s="369">
        <v>0</v>
      </c>
      <c r="H57" s="366">
        <v>0</v>
      </c>
    </row>
    <row r="58" spans="1:8" s="50" customFormat="1" ht="25.5">
      <c r="A58" s="378" t="s">
        <v>425</v>
      </c>
      <c r="B58" s="366">
        <v>90889</v>
      </c>
      <c r="C58" s="364">
        <v>0</v>
      </c>
      <c r="D58" s="364">
        <v>0</v>
      </c>
      <c r="E58" s="366">
        <v>0</v>
      </c>
      <c r="F58" s="364">
        <v>0</v>
      </c>
      <c r="G58" s="369">
        <v>0</v>
      </c>
      <c r="H58" s="366">
        <v>320505</v>
      </c>
    </row>
    <row r="59" spans="1:8" s="50" customFormat="1" ht="25.5" customHeight="1">
      <c r="A59" s="378" t="s">
        <v>465</v>
      </c>
      <c r="B59" s="379">
        <v>0</v>
      </c>
      <c r="C59" s="379">
        <v>811930.06</v>
      </c>
      <c r="D59" s="379">
        <v>0</v>
      </c>
      <c r="E59" s="379">
        <v>0</v>
      </c>
      <c r="F59" s="379">
        <v>0</v>
      </c>
      <c r="G59" s="369">
        <v>0</v>
      </c>
      <c r="H59" s="366">
        <v>0</v>
      </c>
    </row>
    <row r="60" spans="1:8" s="50" customFormat="1" ht="25.5" customHeight="1">
      <c r="A60" s="378" t="s">
        <v>495</v>
      </c>
      <c r="B60" s="364"/>
      <c r="C60" s="379">
        <v>818589.59</v>
      </c>
      <c r="D60" s="364">
        <v>0</v>
      </c>
      <c r="E60" s="364">
        <v>0</v>
      </c>
      <c r="F60" s="379">
        <v>0</v>
      </c>
      <c r="G60" s="369">
        <v>0</v>
      </c>
      <c r="H60" s="366">
        <v>0</v>
      </c>
    </row>
    <row r="61" spans="1:8" ht="25.5">
      <c r="A61" s="378" t="s">
        <v>52</v>
      </c>
      <c r="B61" s="364">
        <v>7764745</v>
      </c>
      <c r="C61" s="364">
        <v>7610495.44</v>
      </c>
      <c r="D61" s="364">
        <f>C61/B61*100</f>
        <v>98.01346264429804</v>
      </c>
      <c r="E61" s="364">
        <v>8422043</v>
      </c>
      <c r="F61" s="364">
        <v>4560446.11</v>
      </c>
      <c r="G61" s="369">
        <f>F61/E61*100</f>
        <v>54.14892930373307</v>
      </c>
      <c r="H61" s="364">
        <f>H21+H39</f>
        <v>8813607</v>
      </c>
    </row>
    <row r="62" spans="1:8" ht="38.25">
      <c r="A62" s="378" t="s">
        <v>53</v>
      </c>
      <c r="B62" s="364">
        <v>7855634</v>
      </c>
      <c r="C62" s="364">
        <v>6798565.38</v>
      </c>
      <c r="D62" s="364">
        <f>C62/B62*100</f>
        <v>86.54381530504094</v>
      </c>
      <c r="E62" s="364">
        <v>8422043</v>
      </c>
      <c r="F62" s="364">
        <v>2971679.17</v>
      </c>
      <c r="G62" s="369">
        <f>F62/E62*100</f>
        <v>35.284540461263376</v>
      </c>
      <c r="H62" s="364">
        <f>H28+H40</f>
        <v>9134112</v>
      </c>
    </row>
    <row r="63" spans="1:8" ht="8.25" customHeight="1">
      <c r="A63" s="325"/>
      <c r="B63" s="325"/>
      <c r="C63" s="325"/>
      <c r="D63" s="325"/>
      <c r="E63" s="325"/>
      <c r="F63" s="325"/>
      <c r="G63" s="325"/>
      <c r="H63" s="325"/>
    </row>
    <row r="64" spans="1:8" ht="12" customHeight="1">
      <c r="A64" s="325"/>
      <c r="B64" s="326"/>
      <c r="C64" s="404" t="s">
        <v>592</v>
      </c>
      <c r="D64" s="325"/>
      <c r="E64" s="325"/>
      <c r="F64" s="325"/>
      <c r="G64" s="325"/>
      <c r="H64" s="325"/>
    </row>
    <row r="65" spans="1:8" ht="12.75">
      <c r="A65" s="325"/>
      <c r="B65" s="326"/>
      <c r="C65" s="404"/>
      <c r="D65" s="325"/>
      <c r="E65" s="325"/>
      <c r="F65" s="325"/>
      <c r="G65" s="325"/>
      <c r="H65" s="325"/>
    </row>
    <row r="66" spans="1:8" ht="15.75" customHeight="1">
      <c r="A66" s="413" t="s">
        <v>593</v>
      </c>
      <c r="B66" s="413"/>
      <c r="C66" s="413"/>
      <c r="D66" s="413"/>
      <c r="E66" s="413"/>
      <c r="F66" s="413"/>
      <c r="G66" s="413"/>
      <c r="H66" s="413"/>
    </row>
    <row r="67" spans="1:8" ht="12.75">
      <c r="A67" s="413"/>
      <c r="B67" s="413"/>
      <c r="C67" s="413"/>
      <c r="D67" s="413"/>
      <c r="E67" s="413"/>
      <c r="F67" s="413"/>
      <c r="G67" s="413"/>
      <c r="H67" s="413"/>
    </row>
    <row r="68" spans="1:8" ht="12.75">
      <c r="A68" s="380"/>
      <c r="B68" s="325"/>
      <c r="C68" s="325"/>
      <c r="D68" s="325"/>
      <c r="E68" s="325"/>
      <c r="F68" s="325"/>
      <c r="G68" s="325"/>
      <c r="H68" s="325"/>
    </row>
    <row r="69" spans="1:8" ht="12.75">
      <c r="A69" s="325"/>
      <c r="B69" s="325"/>
      <c r="C69" s="325"/>
      <c r="D69" s="325"/>
      <c r="E69" s="325"/>
      <c r="F69" s="325"/>
      <c r="G69" s="325"/>
      <c r="H69" s="325"/>
    </row>
    <row r="70" spans="1:8" ht="12.75">
      <c r="A70" s="325"/>
      <c r="B70" s="325"/>
      <c r="C70" s="325"/>
      <c r="D70" s="325"/>
      <c r="E70" s="325"/>
      <c r="F70" s="325"/>
      <c r="G70" s="325"/>
      <c r="H70" s="325"/>
    </row>
  </sheetData>
  <sheetProtection/>
  <mergeCells count="8">
    <mergeCell ref="C12:D12"/>
    <mergeCell ref="A66:H67"/>
    <mergeCell ref="A3:J3"/>
    <mergeCell ref="A4:K4"/>
    <mergeCell ref="B8:E8"/>
    <mergeCell ref="B9:E9"/>
    <mergeCell ref="B10:E10"/>
    <mergeCell ref="H8:I8"/>
  </mergeCells>
  <printOptions/>
  <pageMargins left="0.7480314960629921" right="0.7480314960629921" top="0.984251968503937" bottom="0.984251968503937" header="0.5118110236220472" footer="0.5118110236220472"/>
  <pageSetup firstPageNumber="457" useFirstPageNumber="1" horizontalDpi="600" verticalDpi="600" orientation="landscape" paperSize="9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O1045"/>
  <sheetViews>
    <sheetView view="pageBreakPreview" zoomScaleNormal="75" zoomScaleSheetLayoutView="100" zoomScalePageLayoutView="0" workbookViewId="0" topLeftCell="A1">
      <selection activeCell="V734" sqref="V734"/>
    </sheetView>
  </sheetViews>
  <sheetFormatPr defaultColWidth="9.140625" defaultRowHeight="12.75"/>
  <cols>
    <col min="1" max="1" width="10.00390625" style="55" customWidth="1"/>
    <col min="2" max="2" width="8.7109375" style="55" customWidth="1"/>
    <col min="3" max="3" width="9.28125" style="81" customWidth="1"/>
    <col min="4" max="4" width="48.140625" style="58" customWidth="1"/>
    <col min="5" max="5" width="1.28515625" style="58" customWidth="1"/>
    <col min="6" max="6" width="15.421875" style="94" customWidth="1"/>
    <col min="7" max="7" width="14.8515625" style="94" customWidth="1"/>
    <col min="8" max="8" width="11.28125" style="58" customWidth="1"/>
    <col min="9" max="9" width="0.9921875" style="58" customWidth="1"/>
    <col min="10" max="10" width="15.421875" style="58" hidden="1" customWidth="1"/>
    <col min="11" max="11" width="15.421875" style="58" customWidth="1"/>
    <col min="12" max="12" width="17.140625" style="94" customWidth="1"/>
    <col min="13" max="13" width="11.28125" style="58" customWidth="1"/>
    <col min="14" max="14" width="1.1484375" style="58" customWidth="1"/>
    <col min="15" max="15" width="15.421875" style="58" customWidth="1"/>
  </cols>
  <sheetData>
    <row r="1" spans="3:4" ht="23.25" customHeight="1">
      <c r="C1" s="56" t="s">
        <v>299</v>
      </c>
      <c r="D1" s="57"/>
    </row>
    <row r="2" spans="1:15" ht="25.5" customHeight="1">
      <c r="A2" s="427"/>
      <c r="B2" s="428"/>
      <c r="C2" s="428"/>
      <c r="D2" s="429"/>
      <c r="E2" s="59"/>
      <c r="F2" s="419" t="s">
        <v>497</v>
      </c>
      <c r="G2" s="420"/>
      <c r="H2" s="421"/>
      <c r="I2" s="61"/>
      <c r="J2" s="419" t="s">
        <v>498</v>
      </c>
      <c r="K2" s="420"/>
      <c r="L2" s="420"/>
      <c r="M2" s="420"/>
      <c r="N2" s="59"/>
      <c r="O2" s="425" t="s">
        <v>499</v>
      </c>
    </row>
    <row r="3" spans="1:15" ht="51.75" customHeight="1">
      <c r="A3" s="423" t="s">
        <v>392</v>
      </c>
      <c r="B3" s="423"/>
      <c r="C3" s="423"/>
      <c r="D3" s="63" t="s">
        <v>300</v>
      </c>
      <c r="E3" s="64"/>
      <c r="F3" s="254" t="s">
        <v>201</v>
      </c>
      <c r="G3" s="254" t="s">
        <v>204</v>
      </c>
      <c r="H3" s="229" t="s">
        <v>205</v>
      </c>
      <c r="I3" s="65"/>
      <c r="J3" s="64" t="s">
        <v>201</v>
      </c>
      <c r="K3" s="64" t="s">
        <v>201</v>
      </c>
      <c r="L3" s="254" t="s">
        <v>204</v>
      </c>
      <c r="M3" s="229" t="s">
        <v>205</v>
      </c>
      <c r="N3" s="64"/>
      <c r="O3" s="426"/>
    </row>
    <row r="4" spans="1:15" ht="30" customHeight="1">
      <c r="A4" s="62" t="s">
        <v>374</v>
      </c>
      <c r="B4" s="62" t="s">
        <v>206</v>
      </c>
      <c r="C4" s="62" t="s">
        <v>210</v>
      </c>
      <c r="D4" s="63"/>
      <c r="E4" s="65"/>
      <c r="F4" s="255" t="s">
        <v>207</v>
      </c>
      <c r="G4" s="255" t="s">
        <v>207</v>
      </c>
      <c r="H4" s="65" t="s">
        <v>208</v>
      </c>
      <c r="I4" s="65"/>
      <c r="J4" s="65" t="s">
        <v>207</v>
      </c>
      <c r="K4" s="65" t="s">
        <v>207</v>
      </c>
      <c r="L4" s="255" t="s">
        <v>207</v>
      </c>
      <c r="M4" s="65" t="s">
        <v>208</v>
      </c>
      <c r="N4" s="65"/>
      <c r="O4" s="65" t="s">
        <v>207</v>
      </c>
    </row>
    <row r="5" spans="1:15" ht="5.25" customHeight="1">
      <c r="A5" s="67"/>
      <c r="B5" s="67"/>
      <c r="C5" s="68"/>
      <c r="D5" s="69"/>
      <c r="E5" s="61"/>
      <c r="F5" s="77"/>
      <c r="G5" s="77"/>
      <c r="H5" s="61"/>
      <c r="I5" s="61"/>
      <c r="J5" s="61"/>
      <c r="K5" s="61"/>
      <c r="L5" s="77"/>
      <c r="M5" s="61"/>
      <c r="N5" s="61"/>
      <c r="O5" s="61"/>
    </row>
    <row r="6" spans="1:15" ht="15" customHeight="1">
      <c r="A6" s="70"/>
      <c r="B6" s="70">
        <v>71</v>
      </c>
      <c r="C6" s="68"/>
      <c r="D6" s="71" t="s">
        <v>301</v>
      </c>
      <c r="E6" s="61"/>
      <c r="F6" s="77"/>
      <c r="G6" s="77"/>
      <c r="H6" s="61"/>
      <c r="I6" s="61"/>
      <c r="J6" s="61"/>
      <c r="K6" s="61"/>
      <c r="L6" s="77"/>
      <c r="M6" s="61"/>
      <c r="N6" s="61"/>
      <c r="O6" s="61"/>
    </row>
    <row r="7" spans="1:15" ht="5.25" customHeight="1">
      <c r="A7" s="67"/>
      <c r="B7" s="67"/>
      <c r="C7" s="68"/>
      <c r="D7" s="69"/>
      <c r="E7" s="61"/>
      <c r="F7" s="77"/>
      <c r="G7" s="77"/>
      <c r="H7" s="61"/>
      <c r="I7" s="61"/>
      <c r="J7" s="61"/>
      <c r="K7" s="61"/>
      <c r="L7" s="77"/>
      <c r="M7" s="61"/>
      <c r="N7" s="61"/>
      <c r="O7" s="61"/>
    </row>
    <row r="8" spans="1:15" ht="18.75" customHeight="1">
      <c r="A8" s="72"/>
      <c r="B8" s="72">
        <v>711</v>
      </c>
      <c r="C8" s="68"/>
      <c r="D8" s="73" t="s">
        <v>211</v>
      </c>
      <c r="E8" s="74"/>
      <c r="F8" s="75">
        <f>SUM(F9:F12)</f>
        <v>500</v>
      </c>
      <c r="G8" s="256">
        <f>SUM(G10:G12)</f>
        <v>3237.05</v>
      </c>
      <c r="H8" s="74">
        <f>IF(F8=0,0,IF(G8&gt;0,G8/F8*100,0))</f>
        <v>647.41</v>
      </c>
      <c r="I8" s="74"/>
      <c r="J8" s="74">
        <f>SUM(J10:J12)</f>
        <v>1700</v>
      </c>
      <c r="K8" s="75">
        <f>SUM(K9:K12)</f>
        <v>500</v>
      </c>
      <c r="L8" s="256">
        <f>SUM(L10:L12)</f>
        <v>209.39</v>
      </c>
      <c r="M8" s="74">
        <f>IF(K8=0,0,IF(L8&gt;0,L8/K8*100,0))</f>
        <v>41.878</v>
      </c>
      <c r="N8" s="74"/>
      <c r="O8" s="75">
        <f>SUM(O9:O12)</f>
        <v>400</v>
      </c>
    </row>
    <row r="9" spans="1:15" ht="5.25" customHeight="1">
      <c r="A9" s="67"/>
      <c r="B9" s="67"/>
      <c r="C9" s="68"/>
      <c r="D9" s="69"/>
      <c r="E9" s="61"/>
      <c r="F9" s="61"/>
      <c r="G9" s="77"/>
      <c r="H9" s="61"/>
      <c r="I9" s="61"/>
      <c r="J9" s="61"/>
      <c r="K9" s="61"/>
      <c r="L9" s="77"/>
      <c r="M9" s="61"/>
      <c r="N9" s="61"/>
      <c r="O9" s="61"/>
    </row>
    <row r="10" spans="1:15" ht="13.5" customHeight="1">
      <c r="A10" s="67"/>
      <c r="B10" s="67"/>
      <c r="C10" s="68">
        <v>711111</v>
      </c>
      <c r="D10" s="69" t="s">
        <v>79</v>
      </c>
      <c r="E10" s="61"/>
      <c r="F10" s="61">
        <v>400</v>
      </c>
      <c r="G10" s="77">
        <v>2686.06</v>
      </c>
      <c r="H10" s="61">
        <f>IF(F10=0,0,IF(G10&gt;0,G10/F10*100,0))</f>
        <v>671.515</v>
      </c>
      <c r="I10" s="61"/>
      <c r="J10" s="61">
        <v>1500</v>
      </c>
      <c r="K10" s="61">
        <v>400</v>
      </c>
      <c r="L10" s="77">
        <v>189.39</v>
      </c>
      <c r="M10" s="61">
        <f>IF(K10=0,0,IF(L10&gt;0,L10/K10*100,0))</f>
        <v>47.3475</v>
      </c>
      <c r="N10" s="61"/>
      <c r="O10" s="61">
        <v>350</v>
      </c>
    </row>
    <row r="11" spans="1:15" ht="27.75" customHeight="1">
      <c r="A11" s="67"/>
      <c r="B11" s="67"/>
      <c r="C11" s="68">
        <v>711113</v>
      </c>
      <c r="D11" s="69" t="s">
        <v>456</v>
      </c>
      <c r="E11" s="61"/>
      <c r="F11" s="61">
        <v>0</v>
      </c>
      <c r="G11" s="77">
        <v>28</v>
      </c>
      <c r="H11" s="61">
        <f>IF(F11=0,0,IF(G11&gt;0,G11/F11*100,0))</f>
        <v>0</v>
      </c>
      <c r="I11" s="61"/>
      <c r="J11" s="61"/>
      <c r="K11" s="61">
        <v>0</v>
      </c>
      <c r="L11" s="77">
        <v>20</v>
      </c>
      <c r="M11" s="61">
        <f>IF(K11=0,0,IF(L11&gt;0,L11/K11*100,0))</f>
        <v>0</v>
      </c>
      <c r="N11" s="61"/>
      <c r="O11" s="61">
        <v>0</v>
      </c>
    </row>
    <row r="12" spans="1:15" ht="13.5" customHeight="1">
      <c r="A12" s="67"/>
      <c r="B12" s="67"/>
      <c r="C12" s="68">
        <v>711115</v>
      </c>
      <c r="D12" s="69" t="s">
        <v>302</v>
      </c>
      <c r="E12" s="61"/>
      <c r="F12" s="61">
        <v>100</v>
      </c>
      <c r="G12" s="77">
        <v>522.99</v>
      </c>
      <c r="H12" s="61">
        <f>IF(F12=0,0,IF(G12&gt;0,G12/F12*100,0))</f>
        <v>522.99</v>
      </c>
      <c r="I12" s="61"/>
      <c r="J12" s="61">
        <v>200</v>
      </c>
      <c r="K12" s="61">
        <v>100</v>
      </c>
      <c r="L12" s="77">
        <v>0</v>
      </c>
      <c r="M12" s="61">
        <f>IF(K12=0,0,IF(L12&gt;0,L12/K12*100,0))</f>
        <v>0</v>
      </c>
      <c r="N12" s="61"/>
      <c r="O12" s="61">
        <v>50</v>
      </c>
    </row>
    <row r="13" spans="1:15" ht="5.25" customHeight="1">
      <c r="A13" s="67"/>
      <c r="B13" s="67"/>
      <c r="C13" s="68"/>
      <c r="D13" s="69"/>
      <c r="E13" s="61"/>
      <c r="F13" s="78"/>
      <c r="G13" s="77"/>
      <c r="H13" s="61"/>
      <c r="I13" s="61"/>
      <c r="J13" s="78"/>
      <c r="K13" s="78"/>
      <c r="L13" s="77"/>
      <c r="M13" s="61"/>
      <c r="N13" s="61"/>
      <c r="O13" s="78"/>
    </row>
    <row r="14" spans="1:15" ht="13.5" customHeight="1">
      <c r="A14" s="72"/>
      <c r="B14" s="72">
        <v>713</v>
      </c>
      <c r="C14" s="68"/>
      <c r="D14" s="73" t="s">
        <v>221</v>
      </c>
      <c r="E14" s="74"/>
      <c r="F14" s="75">
        <f>SUM(F16:F17)</f>
        <v>500</v>
      </c>
      <c r="G14" s="75">
        <f>SUM(G16:G17)</f>
        <v>209.72</v>
      </c>
      <c r="H14" s="74">
        <f>IF(F14=0,0,IF(G14&gt;0,G14/F14*100,0))</f>
        <v>41.943999999999996</v>
      </c>
      <c r="I14" s="74"/>
      <c r="J14" s="74">
        <f>SUM(J16:J16)</f>
        <v>6000</v>
      </c>
      <c r="K14" s="75">
        <f>SUM(K16:K17)</f>
        <v>500</v>
      </c>
      <c r="L14" s="75">
        <f>SUM(L16:L17)</f>
        <v>98.62</v>
      </c>
      <c r="M14" s="74">
        <f>IF(K14=0,0,IF(L14&gt;0,L14/K14*100,0))</f>
        <v>19.724</v>
      </c>
      <c r="N14" s="74"/>
      <c r="O14" s="75">
        <f>SUM(O16:O17)</f>
        <v>250</v>
      </c>
    </row>
    <row r="15" spans="1:15" ht="3.75" customHeight="1">
      <c r="A15" s="67"/>
      <c r="B15" s="67"/>
      <c r="C15" s="68"/>
      <c r="D15" s="69"/>
      <c r="E15" s="61"/>
      <c r="F15" s="61"/>
      <c r="G15" s="77"/>
      <c r="H15" s="61"/>
      <c r="I15" s="61"/>
      <c r="J15" s="61"/>
      <c r="K15" s="61"/>
      <c r="L15" s="77"/>
      <c r="M15" s="61"/>
      <c r="N15" s="61"/>
      <c r="O15" s="61"/>
    </row>
    <row r="16" spans="1:15" ht="17.25" customHeight="1">
      <c r="A16" s="67"/>
      <c r="B16" s="67"/>
      <c r="C16" s="68">
        <v>713111</v>
      </c>
      <c r="D16" s="69" t="s">
        <v>303</v>
      </c>
      <c r="E16" s="61"/>
      <c r="F16" s="61">
        <v>500</v>
      </c>
      <c r="G16" s="77">
        <v>206.58</v>
      </c>
      <c r="H16" s="61">
        <f>IF(F16=0,0,IF(G16&gt;0,G16/F16*100,0))</f>
        <v>41.316</v>
      </c>
      <c r="I16" s="61"/>
      <c r="J16" s="61">
        <v>6000</v>
      </c>
      <c r="K16" s="61">
        <v>500</v>
      </c>
      <c r="L16" s="77">
        <v>98.62</v>
      </c>
      <c r="M16" s="61">
        <f>IF(K16=0,0,IF(L16&gt;0,L16/K16*100,0))</f>
        <v>19.724</v>
      </c>
      <c r="N16" s="61"/>
      <c r="O16" s="61">
        <v>200</v>
      </c>
    </row>
    <row r="17" spans="1:15" ht="17.25" customHeight="1">
      <c r="A17" s="67"/>
      <c r="B17" s="67"/>
      <c r="C17" s="68">
        <v>713113</v>
      </c>
      <c r="D17" s="69" t="s">
        <v>500</v>
      </c>
      <c r="E17" s="61"/>
      <c r="F17" s="61">
        <v>0</v>
      </c>
      <c r="G17" s="77">
        <v>3.14</v>
      </c>
      <c r="H17" s="61">
        <f>IF(F17=0,0,IF(G17&gt;0,G17/F17*100,0))</f>
        <v>0</v>
      </c>
      <c r="I17" s="61"/>
      <c r="J17" s="61"/>
      <c r="K17" s="61">
        <v>0</v>
      </c>
      <c r="L17" s="77">
        <v>0</v>
      </c>
      <c r="M17" s="61">
        <f>IF(K17=0,0,IF(L17&gt;0,L17/K17*100,0))</f>
        <v>0</v>
      </c>
      <c r="N17" s="61"/>
      <c r="O17" s="61">
        <v>50</v>
      </c>
    </row>
    <row r="18" spans="1:15" ht="15" customHeight="1">
      <c r="A18" s="72"/>
      <c r="B18" s="72">
        <v>714</v>
      </c>
      <c r="C18" s="68"/>
      <c r="D18" s="73" t="s">
        <v>304</v>
      </c>
      <c r="E18" s="74"/>
      <c r="F18" s="75">
        <f>SUM(F20:F25)</f>
        <v>442000</v>
      </c>
      <c r="G18" s="256">
        <f>SUM(G20:G25)</f>
        <v>489456.76999999996</v>
      </c>
      <c r="H18" s="74">
        <f>IF(F18=0,0,IF(G18&gt;0,G18/F18*100,0))</f>
        <v>110.7368257918552</v>
      </c>
      <c r="I18" s="74"/>
      <c r="J18" s="74">
        <f>SUM(J20:J25)</f>
        <v>322000</v>
      </c>
      <c r="K18" s="75">
        <f>SUM(K20:K25)</f>
        <v>471000</v>
      </c>
      <c r="L18" s="256">
        <f>SUM(L20:L25)</f>
        <v>215377.66999999998</v>
      </c>
      <c r="M18" s="74">
        <f>IF(K18=0,0,IF(L18&gt;0,L18/K18*100,0))</f>
        <v>45.72774309978768</v>
      </c>
      <c r="N18" s="74"/>
      <c r="O18" s="75">
        <f>SUM(O20:O25)</f>
        <v>448000</v>
      </c>
    </row>
    <row r="19" spans="1:15" ht="4.5" customHeight="1">
      <c r="A19" s="67"/>
      <c r="B19" s="67"/>
      <c r="C19" s="68"/>
      <c r="D19" s="69"/>
      <c r="E19" s="61"/>
      <c r="F19" s="61"/>
      <c r="G19" s="77"/>
      <c r="H19" s="61"/>
      <c r="I19" s="61"/>
      <c r="J19" s="61"/>
      <c r="K19" s="61"/>
      <c r="L19" s="77"/>
      <c r="M19" s="61"/>
      <c r="N19" s="61"/>
      <c r="O19" s="61"/>
    </row>
    <row r="20" spans="1:15" ht="17.25" customHeight="1">
      <c r="A20" s="67"/>
      <c r="B20" s="67"/>
      <c r="C20" s="68">
        <v>714111</v>
      </c>
      <c r="D20" s="69" t="s">
        <v>304</v>
      </c>
      <c r="E20" s="61"/>
      <c r="F20" s="61">
        <v>30000</v>
      </c>
      <c r="G20" s="77">
        <v>41760.52</v>
      </c>
      <c r="H20" s="61">
        <f aca="true" t="shared" si="0" ref="H20:H25">IF(F20=0,0,IF(G20&gt;0,G20/F20*100,0))</f>
        <v>139.20173333333332</v>
      </c>
      <c r="I20" s="61"/>
      <c r="J20" s="61">
        <v>76000</v>
      </c>
      <c r="K20" s="61">
        <v>45000</v>
      </c>
      <c r="L20" s="77">
        <v>14407.92</v>
      </c>
      <c r="M20" s="61">
        <f aca="true" t="shared" si="1" ref="M20:M25">IF(K20=0,0,IF(L20&gt;0,L20/K20*100,0))</f>
        <v>32.0176</v>
      </c>
      <c r="N20" s="61"/>
      <c r="O20" s="61">
        <v>40000</v>
      </c>
    </row>
    <row r="21" spans="1:15" ht="17.25" customHeight="1">
      <c r="A21" s="67"/>
      <c r="B21" s="67"/>
      <c r="C21" s="68">
        <v>714112</v>
      </c>
      <c r="D21" s="69" t="s">
        <v>241</v>
      </c>
      <c r="E21" s="61"/>
      <c r="F21" s="61">
        <v>10000</v>
      </c>
      <c r="G21" s="77">
        <v>6512.25</v>
      </c>
      <c r="H21" s="61">
        <f t="shared" si="0"/>
        <v>65.1225</v>
      </c>
      <c r="I21" s="61"/>
      <c r="J21" s="61">
        <v>6000</v>
      </c>
      <c r="K21" s="61">
        <v>8000</v>
      </c>
      <c r="L21" s="77">
        <v>5016.54</v>
      </c>
      <c r="M21" s="61">
        <f t="shared" si="1"/>
        <v>62.70675</v>
      </c>
      <c r="N21" s="61"/>
      <c r="O21" s="61">
        <v>8000</v>
      </c>
    </row>
    <row r="22" spans="1:15" ht="17.25" customHeight="1">
      <c r="A22" s="67"/>
      <c r="B22" s="67"/>
      <c r="C22" s="68">
        <v>714113</v>
      </c>
      <c r="D22" s="69" t="s">
        <v>77</v>
      </c>
      <c r="E22" s="61"/>
      <c r="F22" s="61">
        <v>100000</v>
      </c>
      <c r="G22" s="77">
        <v>93968.9</v>
      </c>
      <c r="H22" s="61">
        <f t="shared" si="0"/>
        <v>93.9689</v>
      </c>
      <c r="I22" s="61"/>
      <c r="J22" s="61"/>
      <c r="K22" s="61">
        <v>60000</v>
      </c>
      <c r="L22" s="77">
        <v>47823.02</v>
      </c>
      <c r="M22" s="61">
        <f t="shared" si="1"/>
        <v>79.70503333333333</v>
      </c>
      <c r="N22" s="61"/>
      <c r="O22" s="61">
        <v>100000</v>
      </c>
    </row>
    <row r="23" spans="1:15" ht="17.25" customHeight="1">
      <c r="A23" s="67"/>
      <c r="B23" s="67"/>
      <c r="C23" s="68">
        <v>714121</v>
      </c>
      <c r="D23" s="69" t="s">
        <v>212</v>
      </c>
      <c r="E23" s="61"/>
      <c r="F23" s="61">
        <v>12000</v>
      </c>
      <c r="G23" s="77">
        <v>26666.68</v>
      </c>
      <c r="H23" s="61">
        <f t="shared" si="0"/>
        <v>222.22233333333335</v>
      </c>
      <c r="I23" s="61"/>
      <c r="J23" s="61">
        <v>15000</v>
      </c>
      <c r="K23" s="61">
        <v>30000</v>
      </c>
      <c r="L23" s="77">
        <v>5335.58</v>
      </c>
      <c r="M23" s="61">
        <f t="shared" si="1"/>
        <v>17.785266666666665</v>
      </c>
      <c r="N23" s="61"/>
      <c r="O23" s="61">
        <v>20000</v>
      </c>
    </row>
    <row r="24" spans="1:15" ht="17.25" customHeight="1">
      <c r="A24" s="67"/>
      <c r="B24" s="67"/>
      <c r="C24" s="68">
        <v>714131</v>
      </c>
      <c r="D24" s="69" t="s">
        <v>213</v>
      </c>
      <c r="E24" s="61"/>
      <c r="F24" s="61">
        <v>140000</v>
      </c>
      <c r="G24" s="77">
        <v>222057.48</v>
      </c>
      <c r="H24" s="61">
        <f t="shared" si="0"/>
        <v>158.61248571428573</v>
      </c>
      <c r="I24" s="61"/>
      <c r="J24" s="61">
        <v>150000</v>
      </c>
      <c r="K24" s="61">
        <v>220000</v>
      </c>
      <c r="L24" s="77">
        <v>101712.78</v>
      </c>
      <c r="M24" s="61">
        <f t="shared" si="1"/>
        <v>46.23308181818182</v>
      </c>
      <c r="N24" s="61"/>
      <c r="O24" s="61">
        <v>200000</v>
      </c>
    </row>
    <row r="25" spans="1:15" ht="17.25" customHeight="1">
      <c r="A25" s="67"/>
      <c r="B25" s="67"/>
      <c r="C25" s="68">
        <v>714132</v>
      </c>
      <c r="D25" s="69" t="s">
        <v>305</v>
      </c>
      <c r="E25" s="61"/>
      <c r="F25" s="61">
        <v>150000</v>
      </c>
      <c r="G25" s="77">
        <v>98490.94</v>
      </c>
      <c r="H25" s="61">
        <f t="shared" si="0"/>
        <v>65.66062666666667</v>
      </c>
      <c r="I25" s="61"/>
      <c r="J25" s="61">
        <v>75000</v>
      </c>
      <c r="K25" s="61">
        <v>108000</v>
      </c>
      <c r="L25" s="77">
        <v>41081.83</v>
      </c>
      <c r="M25" s="61">
        <f t="shared" si="1"/>
        <v>38.038731481481484</v>
      </c>
      <c r="N25" s="61"/>
      <c r="O25" s="61">
        <v>80000</v>
      </c>
    </row>
    <row r="26" spans="1:15" ht="5.25" customHeight="1">
      <c r="A26" s="67"/>
      <c r="B26" s="67"/>
      <c r="C26" s="68"/>
      <c r="D26" s="61"/>
      <c r="E26" s="61"/>
      <c r="F26" s="61"/>
      <c r="G26" s="77"/>
      <c r="H26" s="61"/>
      <c r="I26" s="61"/>
      <c r="J26" s="61"/>
      <c r="K26" s="61"/>
      <c r="L26" s="77"/>
      <c r="M26" s="61"/>
      <c r="N26" s="61"/>
      <c r="O26" s="61"/>
    </row>
    <row r="27" spans="1:15" ht="18.75" customHeight="1">
      <c r="A27" s="72"/>
      <c r="B27" s="72">
        <v>715</v>
      </c>
      <c r="C27" s="68"/>
      <c r="D27" s="73" t="s">
        <v>214</v>
      </c>
      <c r="E27" s="74"/>
      <c r="F27" s="75">
        <f>SUM(F29:F31)</f>
        <v>100</v>
      </c>
      <c r="G27" s="75">
        <f>SUM(G29:G31)</f>
        <v>1201.25</v>
      </c>
      <c r="H27" s="74">
        <f>IF(F27=0,0,IF(G27&gt;0,G27/F27*100,0))</f>
        <v>1201.25</v>
      </c>
      <c r="I27" s="74"/>
      <c r="J27" s="74">
        <f>SUM(J29:J29)</f>
        <v>100</v>
      </c>
      <c r="K27" s="75">
        <f>SUM(K29:K31)</f>
        <v>100</v>
      </c>
      <c r="L27" s="75">
        <f>SUM(L29:L31)</f>
        <v>0</v>
      </c>
      <c r="M27" s="74">
        <f>IF(K27=0,0,IF(L27&gt;0,L27/K27*100,0))</f>
        <v>0</v>
      </c>
      <c r="N27" s="74"/>
      <c r="O27" s="75">
        <f>SUM(O29:O31)</f>
        <v>150</v>
      </c>
    </row>
    <row r="28" spans="1:15" ht="4.5" customHeight="1">
      <c r="A28" s="67"/>
      <c r="B28" s="67"/>
      <c r="C28" s="68"/>
      <c r="D28" s="69"/>
      <c r="E28" s="61"/>
      <c r="F28" s="61"/>
      <c r="G28" s="77"/>
      <c r="H28" s="61"/>
      <c r="I28" s="61"/>
      <c r="J28" s="61"/>
      <c r="K28" s="61"/>
      <c r="L28" s="77"/>
      <c r="M28" s="61"/>
      <c r="N28" s="61"/>
      <c r="O28" s="61"/>
    </row>
    <row r="29" spans="1:15" ht="17.25" customHeight="1">
      <c r="A29" s="67"/>
      <c r="B29" s="67"/>
      <c r="C29" s="68">
        <v>715132</v>
      </c>
      <c r="D29" s="69" t="s">
        <v>306</v>
      </c>
      <c r="E29" s="61"/>
      <c r="F29" s="61">
        <v>100</v>
      </c>
      <c r="G29" s="77">
        <v>0</v>
      </c>
      <c r="H29" s="61">
        <f>IF(F29=0,0,IF(G29&gt;0,G29/F29*100,0))</f>
        <v>0</v>
      </c>
      <c r="I29" s="61"/>
      <c r="J29" s="61">
        <v>100</v>
      </c>
      <c r="K29" s="61">
        <v>100</v>
      </c>
      <c r="L29" s="77">
        <v>0</v>
      </c>
      <c r="M29" s="61">
        <f>IF(K29=0,0,IF(L29&gt;0,L29/K29*100,0))</f>
        <v>0</v>
      </c>
      <c r="N29" s="61"/>
      <c r="O29" s="61">
        <v>50</v>
      </c>
    </row>
    <row r="30" spans="1:15" ht="17.25" customHeight="1">
      <c r="A30" s="67"/>
      <c r="B30" s="67"/>
      <c r="C30" s="68">
        <v>715141</v>
      </c>
      <c r="D30" s="69" t="s">
        <v>433</v>
      </c>
      <c r="E30" s="61"/>
      <c r="F30" s="61">
        <v>0</v>
      </c>
      <c r="G30" s="77">
        <v>0</v>
      </c>
      <c r="H30" s="61">
        <f>IF(F30=0,0,IF(G30&gt;0,G30/F30*100,0))</f>
        <v>0</v>
      </c>
      <c r="I30" s="61"/>
      <c r="J30" s="61"/>
      <c r="K30" s="61">
        <v>0</v>
      </c>
      <c r="L30" s="77">
        <v>0</v>
      </c>
      <c r="M30" s="61">
        <f>IF(K30=0,0,IF(L30&gt;0,L30/K30*100,0))</f>
        <v>0</v>
      </c>
      <c r="N30" s="61"/>
      <c r="O30" s="61">
        <v>50</v>
      </c>
    </row>
    <row r="31" spans="1:15" ht="16.5" customHeight="1">
      <c r="A31" s="67"/>
      <c r="B31" s="67"/>
      <c r="C31" s="68">
        <v>715914</v>
      </c>
      <c r="D31" s="69" t="s">
        <v>501</v>
      </c>
      <c r="E31" s="61"/>
      <c r="F31" s="61">
        <v>0</v>
      </c>
      <c r="G31" s="77">
        <v>1201.25</v>
      </c>
      <c r="H31" s="61">
        <f>IF(F31=0,0,IF(G31&gt;0,G31/F31*100,0))</f>
        <v>0</v>
      </c>
      <c r="I31" s="61"/>
      <c r="J31" s="61"/>
      <c r="K31" s="61">
        <v>0</v>
      </c>
      <c r="L31" s="77">
        <v>0</v>
      </c>
      <c r="M31" s="61">
        <f>IF(K31=0,0,IF(L31&gt;0,L31/K31*100,0))</f>
        <v>0</v>
      </c>
      <c r="N31" s="61"/>
      <c r="O31" s="61">
        <v>50</v>
      </c>
    </row>
    <row r="32" spans="1:15" ht="18.75" customHeight="1">
      <c r="A32" s="72"/>
      <c r="B32" s="72">
        <v>716</v>
      </c>
      <c r="C32" s="68"/>
      <c r="D32" s="73" t="s">
        <v>283</v>
      </c>
      <c r="E32" s="61"/>
      <c r="F32" s="75">
        <f>SUM(F34:F40)</f>
        <v>902200</v>
      </c>
      <c r="G32" s="256">
        <f>SUM(G34:G46)</f>
        <v>958025.7</v>
      </c>
      <c r="H32" s="74">
        <f>IF(F32=0,0,IF(G32&gt;0,G32/F32*100,0))</f>
        <v>106.18772999334958</v>
      </c>
      <c r="I32" s="61"/>
      <c r="J32" s="74">
        <f>SUM(J34:J46)</f>
        <v>583500</v>
      </c>
      <c r="K32" s="75">
        <f>SUM(K34:K40)</f>
        <v>998200</v>
      </c>
      <c r="L32" s="256">
        <f>SUM(L34:L46)</f>
        <v>640090.09</v>
      </c>
      <c r="M32" s="74">
        <f>IF(K32=0,0,IF(L32&gt;0,L32/K32*100,0))</f>
        <v>64.12443297936285</v>
      </c>
      <c r="N32" s="74"/>
      <c r="O32" s="75">
        <f>SUM(O34:O40)</f>
        <v>1320050</v>
      </c>
    </row>
    <row r="33" spans="1:15" ht="5.25" customHeight="1">
      <c r="A33" s="67"/>
      <c r="B33" s="67"/>
      <c r="C33" s="68"/>
      <c r="D33" s="69"/>
      <c r="E33" s="61"/>
      <c r="F33" s="61"/>
      <c r="G33" s="77"/>
      <c r="H33" s="61"/>
      <c r="I33" s="61"/>
      <c r="J33" s="61"/>
      <c r="K33" s="61"/>
      <c r="L33" s="77"/>
      <c r="M33" s="61"/>
      <c r="N33" s="61"/>
      <c r="O33" s="61"/>
    </row>
    <row r="34" spans="1:15" ht="16.5" customHeight="1">
      <c r="A34" s="67"/>
      <c r="B34" s="67"/>
      <c r="C34" s="68">
        <v>716111</v>
      </c>
      <c r="D34" s="69" t="s">
        <v>284</v>
      </c>
      <c r="E34" s="61"/>
      <c r="F34" s="61">
        <v>750000</v>
      </c>
      <c r="G34" s="77">
        <v>772938.6</v>
      </c>
      <c r="H34" s="61">
        <f aca="true" t="shared" si="2" ref="H34:H40">IF(F34=0,0,IF(G34&gt;0,G34/F34*100,0))</f>
        <v>103.05848</v>
      </c>
      <c r="I34" s="61"/>
      <c r="J34" s="61">
        <v>480000</v>
      </c>
      <c r="K34" s="61">
        <v>820000</v>
      </c>
      <c r="L34" s="77">
        <v>497604.81</v>
      </c>
      <c r="M34" s="61">
        <f aca="true" t="shared" si="3" ref="M34:M40">IF(K34=0,0,IF(L34&gt;0,L34/K34*100,0))</f>
        <v>60.68351341463415</v>
      </c>
      <c r="N34" s="61"/>
      <c r="O34" s="61">
        <v>1100000</v>
      </c>
    </row>
    <row r="35" spans="1:15" ht="17.25" customHeight="1">
      <c r="A35" s="67"/>
      <c r="B35" s="67"/>
      <c r="C35" s="68">
        <v>716112</v>
      </c>
      <c r="D35" s="69" t="s">
        <v>285</v>
      </c>
      <c r="E35" s="61"/>
      <c r="F35" s="61">
        <v>35000</v>
      </c>
      <c r="G35" s="77">
        <v>50706.97</v>
      </c>
      <c r="H35" s="61">
        <f t="shared" si="2"/>
        <v>144.87705714285715</v>
      </c>
      <c r="I35" s="61"/>
      <c r="J35" s="61">
        <v>30000</v>
      </c>
      <c r="K35" s="61">
        <v>50000</v>
      </c>
      <c r="L35" s="77">
        <v>29169.68</v>
      </c>
      <c r="M35" s="61">
        <f t="shared" si="3"/>
        <v>58.33936</v>
      </c>
      <c r="N35" s="61"/>
      <c r="O35" s="61">
        <v>55000</v>
      </c>
    </row>
    <row r="36" spans="1:15" ht="16.5" customHeight="1">
      <c r="A36" s="67"/>
      <c r="B36" s="67"/>
      <c r="C36" s="68">
        <v>716113</v>
      </c>
      <c r="D36" s="69" t="s">
        <v>286</v>
      </c>
      <c r="E36" s="61"/>
      <c r="F36" s="61">
        <v>20000</v>
      </c>
      <c r="G36" s="77">
        <v>19207.86</v>
      </c>
      <c r="H36" s="61">
        <f t="shared" si="2"/>
        <v>96.03930000000001</v>
      </c>
      <c r="I36" s="61"/>
      <c r="J36" s="61">
        <v>19000</v>
      </c>
      <c r="K36" s="61">
        <v>20000</v>
      </c>
      <c r="L36" s="77">
        <v>29168.9</v>
      </c>
      <c r="M36" s="61">
        <f t="shared" si="3"/>
        <v>145.8445</v>
      </c>
      <c r="N36" s="61"/>
      <c r="O36" s="61">
        <v>35000</v>
      </c>
    </row>
    <row r="37" spans="1:15" ht="16.5" customHeight="1">
      <c r="A37" s="67"/>
      <c r="B37" s="67"/>
      <c r="C37" s="68">
        <v>716114</v>
      </c>
      <c r="D37" s="69" t="s">
        <v>287</v>
      </c>
      <c r="E37" s="61"/>
      <c r="F37" s="61">
        <v>200</v>
      </c>
      <c r="G37" s="77">
        <v>0</v>
      </c>
      <c r="H37" s="61">
        <f t="shared" si="2"/>
        <v>0</v>
      </c>
      <c r="I37" s="61"/>
      <c r="J37" s="61">
        <v>500</v>
      </c>
      <c r="K37" s="61">
        <v>200</v>
      </c>
      <c r="L37" s="77">
        <v>0</v>
      </c>
      <c r="M37" s="61">
        <f t="shared" si="3"/>
        <v>0</v>
      </c>
      <c r="N37" s="61"/>
      <c r="O37" s="61">
        <v>50</v>
      </c>
    </row>
    <row r="38" spans="1:15" ht="30" customHeight="1">
      <c r="A38" s="67"/>
      <c r="B38" s="67"/>
      <c r="C38" s="68">
        <v>716115</v>
      </c>
      <c r="D38" s="69" t="s">
        <v>530</v>
      </c>
      <c r="E38" s="61"/>
      <c r="F38" s="61">
        <v>35000</v>
      </c>
      <c r="G38" s="77">
        <v>37751.03</v>
      </c>
      <c r="H38" s="61">
        <f t="shared" si="2"/>
        <v>107.86008571428572</v>
      </c>
      <c r="I38" s="61"/>
      <c r="J38" s="61">
        <v>20000</v>
      </c>
      <c r="K38" s="61">
        <v>38000</v>
      </c>
      <c r="L38" s="77">
        <v>23287.19</v>
      </c>
      <c r="M38" s="61">
        <f t="shared" si="3"/>
        <v>61.28207894736841</v>
      </c>
      <c r="N38" s="61"/>
      <c r="O38" s="61">
        <v>40000</v>
      </c>
    </row>
    <row r="39" spans="1:15" ht="27.75" customHeight="1">
      <c r="A39" s="67"/>
      <c r="B39" s="67"/>
      <c r="C39" s="68">
        <v>716116</v>
      </c>
      <c r="D39" s="69" t="s">
        <v>363</v>
      </c>
      <c r="E39" s="61"/>
      <c r="F39" s="61">
        <v>32000</v>
      </c>
      <c r="G39" s="77">
        <v>38820.75</v>
      </c>
      <c r="H39" s="61">
        <f t="shared" si="2"/>
        <v>121.31484375</v>
      </c>
      <c r="I39" s="61"/>
      <c r="J39" s="61">
        <v>22000</v>
      </c>
      <c r="K39" s="61">
        <v>25000</v>
      </c>
      <c r="L39" s="77">
        <v>18810.96</v>
      </c>
      <c r="M39" s="61">
        <f t="shared" si="3"/>
        <v>75.24383999999999</v>
      </c>
      <c r="N39" s="61"/>
      <c r="O39" s="61">
        <v>40000</v>
      </c>
    </row>
    <row r="40" spans="1:15" ht="18.75" customHeight="1">
      <c r="A40" s="67"/>
      <c r="B40" s="67"/>
      <c r="C40" s="68">
        <v>716117</v>
      </c>
      <c r="D40" s="69" t="s">
        <v>364</v>
      </c>
      <c r="E40" s="61"/>
      <c r="F40" s="61">
        <v>30000</v>
      </c>
      <c r="G40" s="77">
        <v>38600.49</v>
      </c>
      <c r="H40" s="61">
        <f t="shared" si="2"/>
        <v>128.6683</v>
      </c>
      <c r="I40" s="61"/>
      <c r="J40" s="61">
        <v>12000</v>
      </c>
      <c r="K40" s="61">
        <v>45000</v>
      </c>
      <c r="L40" s="77">
        <v>42048.55</v>
      </c>
      <c r="M40" s="61">
        <f t="shared" si="3"/>
        <v>93.44122222222224</v>
      </c>
      <c r="N40" s="61"/>
      <c r="O40" s="61">
        <v>50000</v>
      </c>
    </row>
    <row r="41" ht="24" customHeight="1" hidden="1">
      <c r="D41" s="82"/>
    </row>
    <row r="42" ht="33.75" customHeight="1" hidden="1">
      <c r="D42" s="82"/>
    </row>
    <row r="43" ht="42.75" customHeight="1" hidden="1">
      <c r="D43" s="82"/>
    </row>
    <row r="44" spans="1:15" ht="16.5" customHeight="1">
      <c r="A44" s="424"/>
      <c r="B44" s="424"/>
      <c r="C44" s="424"/>
      <c r="D44" s="424"/>
      <c r="E44" s="59"/>
      <c r="F44" s="419" t="s">
        <v>497</v>
      </c>
      <c r="G44" s="420"/>
      <c r="H44" s="421"/>
      <c r="I44" s="61"/>
      <c r="J44" s="419" t="s">
        <v>498</v>
      </c>
      <c r="K44" s="420"/>
      <c r="L44" s="420"/>
      <c r="M44" s="420"/>
      <c r="N44" s="59"/>
      <c r="O44" s="425" t="s">
        <v>499</v>
      </c>
    </row>
    <row r="45" spans="1:15" ht="52.5" customHeight="1">
      <c r="A45" s="423" t="s">
        <v>392</v>
      </c>
      <c r="B45" s="423"/>
      <c r="C45" s="423"/>
      <c r="D45" s="63" t="s">
        <v>300</v>
      </c>
      <c r="E45" s="64"/>
      <c r="F45" s="254" t="s">
        <v>201</v>
      </c>
      <c r="G45" s="254" t="s">
        <v>204</v>
      </c>
      <c r="H45" s="64" t="s">
        <v>205</v>
      </c>
      <c r="I45" s="65"/>
      <c r="J45" s="64" t="s">
        <v>201</v>
      </c>
      <c r="K45" s="64" t="s">
        <v>201</v>
      </c>
      <c r="L45" s="254" t="s">
        <v>204</v>
      </c>
      <c r="M45" s="64" t="s">
        <v>205</v>
      </c>
      <c r="N45" s="64"/>
      <c r="O45" s="426"/>
    </row>
    <row r="46" spans="1:15" ht="30" customHeight="1">
      <c r="A46" s="62" t="s">
        <v>374</v>
      </c>
      <c r="B46" s="62" t="s">
        <v>206</v>
      </c>
      <c r="C46" s="62" t="s">
        <v>210</v>
      </c>
      <c r="D46" s="63"/>
      <c r="E46" s="65"/>
      <c r="F46" s="255" t="s">
        <v>207</v>
      </c>
      <c r="G46" s="255" t="s">
        <v>207</v>
      </c>
      <c r="H46" s="65" t="s">
        <v>208</v>
      </c>
      <c r="I46" s="65"/>
      <c r="J46" s="65" t="s">
        <v>207</v>
      </c>
      <c r="K46" s="65" t="s">
        <v>207</v>
      </c>
      <c r="L46" s="255" t="s">
        <v>207</v>
      </c>
      <c r="M46" s="65" t="s">
        <v>208</v>
      </c>
      <c r="N46" s="65"/>
      <c r="O46" s="65" t="s">
        <v>207</v>
      </c>
    </row>
    <row r="47" spans="1:15" ht="4.5" customHeight="1">
      <c r="A47" s="67"/>
      <c r="B47" s="67"/>
      <c r="C47" s="68"/>
      <c r="D47" s="69"/>
      <c r="E47" s="61"/>
      <c r="F47" s="77"/>
      <c r="G47" s="77"/>
      <c r="H47" s="61"/>
      <c r="I47" s="61"/>
      <c r="J47" s="61"/>
      <c r="K47" s="61"/>
      <c r="L47" s="77"/>
      <c r="M47" s="61"/>
      <c r="N47" s="61"/>
      <c r="O47" s="61"/>
    </row>
    <row r="48" spans="1:15" ht="18.75" customHeight="1">
      <c r="A48" s="72"/>
      <c r="B48" s="72">
        <v>717</v>
      </c>
      <c r="C48" s="68"/>
      <c r="D48" s="73" t="s">
        <v>243</v>
      </c>
      <c r="E48" s="74"/>
      <c r="F48" s="74">
        <f>SUM(F50:F52)</f>
        <v>2584952</v>
      </c>
      <c r="G48" s="76">
        <f>SUM(G50:G52)</f>
        <v>2948165.5</v>
      </c>
      <c r="H48" s="74">
        <f>IF(F48=0,0,IF(G48&gt;0,G48/F48*100,0))</f>
        <v>114.05107328878834</v>
      </c>
      <c r="I48" s="74"/>
      <c r="J48" s="74">
        <f>SUM(J51:J52)</f>
        <v>2385740</v>
      </c>
      <c r="K48" s="74">
        <f>SUM(K50:K52)</f>
        <v>3374489</v>
      </c>
      <c r="L48" s="76">
        <f>SUM(L50:L52)</f>
        <v>1714876.42</v>
      </c>
      <c r="M48" s="74">
        <f>IF(K48=0,0,IF(L48&gt;0,L48/K48*100,0))</f>
        <v>50.81884753513791</v>
      </c>
      <c r="N48" s="74"/>
      <c r="O48" s="74">
        <f>SUM(O50:O52)</f>
        <v>3447499</v>
      </c>
    </row>
    <row r="49" spans="1:15" ht="4.5" customHeight="1">
      <c r="A49" s="67"/>
      <c r="B49" s="67"/>
      <c r="C49" s="68"/>
      <c r="D49" s="69"/>
      <c r="E49" s="61"/>
      <c r="F49" s="61"/>
      <c r="G49" s="77"/>
      <c r="H49" s="61"/>
      <c r="I49" s="61"/>
      <c r="J49" s="61"/>
      <c r="K49" s="61"/>
      <c r="L49" s="77"/>
      <c r="M49" s="61"/>
      <c r="N49" s="61"/>
      <c r="O49" s="61"/>
    </row>
    <row r="50" spans="1:15" ht="26.25" customHeight="1">
      <c r="A50" s="67"/>
      <c r="B50" s="67"/>
      <c r="C50" s="68">
        <v>717114</v>
      </c>
      <c r="D50" s="69" t="s">
        <v>518</v>
      </c>
      <c r="E50" s="61"/>
      <c r="F50" s="61">
        <v>152000</v>
      </c>
      <c r="G50" s="77">
        <v>100031.81</v>
      </c>
      <c r="H50" s="61">
        <f>IF(F50=0,0,IF(G50&gt;0,G50/F50*100,0))</f>
        <v>65.81040131578946</v>
      </c>
      <c r="I50" s="61"/>
      <c r="J50" s="61"/>
      <c r="K50" s="61">
        <v>130000</v>
      </c>
      <c r="L50" s="77">
        <v>40261.46</v>
      </c>
      <c r="M50" s="61">
        <f>IF(K50=0,0,IF(L50&gt;0,L50/K50*100,0))</f>
        <v>30.97035384615385</v>
      </c>
      <c r="N50" s="61"/>
      <c r="O50" s="61">
        <v>90000</v>
      </c>
    </row>
    <row r="51" spans="1:15" ht="28.5" customHeight="1">
      <c r="A51" s="67"/>
      <c r="B51" s="67"/>
      <c r="C51" s="68">
        <v>717131</v>
      </c>
      <c r="D51" s="69" t="s">
        <v>519</v>
      </c>
      <c r="E51" s="61"/>
      <c r="F51" s="61">
        <v>290300</v>
      </c>
      <c r="G51" s="77">
        <v>273987.28</v>
      </c>
      <c r="H51" s="61">
        <f>IF(F51=0,0,IF(G51&gt;0,G51/F51*100,0))</f>
        <v>94.38073716844644</v>
      </c>
      <c r="I51" s="61"/>
      <c r="J51" s="61">
        <v>180000</v>
      </c>
      <c r="K51" s="61">
        <v>268692</v>
      </c>
      <c r="L51" s="77">
        <v>157967.54</v>
      </c>
      <c r="M51" s="61">
        <f>IF(K51=0,0,IF(L51&gt;0,L51/K51*100,0))</f>
        <v>58.79130751939024</v>
      </c>
      <c r="N51" s="61"/>
      <c r="O51" s="61">
        <v>320000</v>
      </c>
    </row>
    <row r="52" spans="1:15" ht="31.5" customHeight="1">
      <c r="A52" s="67"/>
      <c r="B52" s="67"/>
      <c r="C52" s="68">
        <v>717141</v>
      </c>
      <c r="D52" s="69" t="s">
        <v>520</v>
      </c>
      <c r="E52" s="61"/>
      <c r="F52" s="61">
        <v>2142652</v>
      </c>
      <c r="G52" s="77">
        <v>2574146.41</v>
      </c>
      <c r="H52" s="61">
        <f>IF(F52=0,0,IF(G52&gt;0,G52/F52*100,0))</f>
        <v>120.13833370981382</v>
      </c>
      <c r="I52" s="61"/>
      <c r="J52" s="61">
        <v>2205740</v>
      </c>
      <c r="K52" s="61">
        <v>2975797</v>
      </c>
      <c r="L52" s="77">
        <v>1516647.42</v>
      </c>
      <c r="M52" s="61">
        <f>IF(K52=0,0,IF(L52&gt;0,L52/K52*100,0))</f>
        <v>50.9660914370167</v>
      </c>
      <c r="N52" s="61"/>
      <c r="O52" s="61">
        <v>3037499</v>
      </c>
    </row>
    <row r="53" spans="1:15" ht="4.5" customHeight="1">
      <c r="A53" s="67"/>
      <c r="B53" s="67"/>
      <c r="C53" s="68"/>
      <c r="D53" s="69"/>
      <c r="E53" s="61"/>
      <c r="F53" s="61"/>
      <c r="G53" s="77"/>
      <c r="H53" s="61"/>
      <c r="I53" s="61"/>
      <c r="J53" s="61"/>
      <c r="K53" s="61"/>
      <c r="L53" s="77"/>
      <c r="M53" s="61"/>
      <c r="N53" s="61"/>
      <c r="O53" s="61"/>
    </row>
    <row r="54" spans="1:15" ht="16.5" customHeight="1">
      <c r="A54" s="72"/>
      <c r="B54" s="72">
        <v>719</v>
      </c>
      <c r="C54" s="68"/>
      <c r="D54" s="73" t="s">
        <v>215</v>
      </c>
      <c r="E54" s="74"/>
      <c r="F54" s="75">
        <f>SUM(F56:F57)</f>
        <v>100</v>
      </c>
      <c r="G54" s="256">
        <f>SUM(G56:G57)</f>
        <v>41.25</v>
      </c>
      <c r="H54" s="74">
        <f>IF(F54=0,0,IF(G54&gt;0,G54/F54*100,0))</f>
        <v>41.25</v>
      </c>
      <c r="I54" s="74"/>
      <c r="J54" s="74">
        <f>SUM(J56:J57)</f>
        <v>150</v>
      </c>
      <c r="K54" s="75">
        <f>SUM(K56:K57)</f>
        <v>100</v>
      </c>
      <c r="L54" s="256">
        <f>SUM(L56:L57)</f>
        <v>0</v>
      </c>
      <c r="M54" s="74">
        <f>IF(K54=0,0,IF(L54&gt;0,L54/K54*100,0))</f>
        <v>0</v>
      </c>
      <c r="N54" s="74"/>
      <c r="O54" s="75">
        <f>SUM(O56:O57)</f>
        <v>40</v>
      </c>
    </row>
    <row r="55" spans="1:15" ht="5.25" customHeight="1">
      <c r="A55" s="67"/>
      <c r="B55" s="67"/>
      <c r="C55" s="68"/>
      <c r="D55" s="69"/>
      <c r="E55" s="61"/>
      <c r="F55" s="61"/>
      <c r="G55" s="77"/>
      <c r="H55" s="61"/>
      <c r="I55" s="61"/>
      <c r="J55" s="61"/>
      <c r="K55" s="61"/>
      <c r="L55" s="77"/>
      <c r="M55" s="61"/>
      <c r="N55" s="61"/>
      <c r="O55" s="61"/>
    </row>
    <row r="56" spans="1:15" ht="16.5" customHeight="1">
      <c r="A56" s="67"/>
      <c r="B56" s="67"/>
      <c r="C56" s="68">
        <v>719114</v>
      </c>
      <c r="D56" s="69" t="s">
        <v>216</v>
      </c>
      <c r="E56" s="61"/>
      <c r="F56" s="61">
        <v>50</v>
      </c>
      <c r="G56" s="77">
        <v>41.25</v>
      </c>
      <c r="H56" s="61">
        <f>IF(F56=0,0,IF(G56&gt;0,G56/F56*100,0))</f>
        <v>82.5</v>
      </c>
      <c r="I56" s="61"/>
      <c r="J56" s="61">
        <v>100</v>
      </c>
      <c r="K56" s="61">
        <v>50</v>
      </c>
      <c r="L56" s="77">
        <v>0</v>
      </c>
      <c r="M56" s="61">
        <f>IF(K56=0,0,IF(L56&gt;0,L56/K56*100,0))</f>
        <v>0</v>
      </c>
      <c r="N56" s="61"/>
      <c r="O56" s="61">
        <v>20</v>
      </c>
    </row>
    <row r="57" spans="1:15" ht="16.5" customHeight="1">
      <c r="A57" s="67"/>
      <c r="B57" s="67"/>
      <c r="C57" s="68">
        <v>719115</v>
      </c>
      <c r="D57" s="69" t="s">
        <v>217</v>
      </c>
      <c r="E57" s="61"/>
      <c r="F57" s="61">
        <v>50</v>
      </c>
      <c r="G57" s="77">
        <v>0</v>
      </c>
      <c r="H57" s="61">
        <f>IF(F57=0,0,IF(G57&gt;0,G57/F57*100,0))</f>
        <v>0</v>
      </c>
      <c r="I57" s="61"/>
      <c r="J57" s="61">
        <v>50</v>
      </c>
      <c r="K57" s="61">
        <v>50</v>
      </c>
      <c r="L57" s="77">
        <v>0</v>
      </c>
      <c r="M57" s="61">
        <f>IF(K57=0,0,IF(L57&gt;0,L57/K57*100,0))</f>
        <v>0</v>
      </c>
      <c r="N57" s="61"/>
      <c r="O57" s="61">
        <v>20</v>
      </c>
    </row>
    <row r="58" spans="1:15" ht="5.25" customHeight="1">
      <c r="A58" s="67"/>
      <c r="B58" s="67"/>
      <c r="C58" s="68"/>
      <c r="D58" s="69"/>
      <c r="E58" s="61"/>
      <c r="F58" s="61"/>
      <c r="G58" s="77"/>
      <c r="H58" s="61"/>
      <c r="I58" s="61"/>
      <c r="J58" s="61"/>
      <c r="K58" s="61"/>
      <c r="L58" s="77"/>
      <c r="M58" s="61"/>
      <c r="N58" s="61"/>
      <c r="O58" s="61"/>
    </row>
    <row r="59" spans="1:15" ht="18.75" customHeight="1">
      <c r="A59" s="70"/>
      <c r="B59" s="70">
        <v>71</v>
      </c>
      <c r="C59" s="68"/>
      <c r="D59" s="71" t="s">
        <v>308</v>
      </c>
      <c r="E59" s="74"/>
      <c r="F59" s="75">
        <f>F8+F14+F18+F27+F32+F48+F54</f>
        <v>3930352</v>
      </c>
      <c r="G59" s="256">
        <f>G54+G48+G32+G27+G18+G14+G8</f>
        <v>4400337.239999999</v>
      </c>
      <c r="H59" s="74">
        <f>IF(F59=0,0,IF(G59&gt;0,G59/F59*100,0))</f>
        <v>111.95784092620711</v>
      </c>
      <c r="I59" s="74"/>
      <c r="J59" s="74">
        <f>J54+J27+J18+J14+J8+J48+J32</f>
        <v>3299190</v>
      </c>
      <c r="K59" s="75">
        <f>K8+K14+K18+K27+K32+K48+K54</f>
        <v>4844889</v>
      </c>
      <c r="L59" s="256">
        <f>L54+L48+L32+L27+L18+L14+L8</f>
        <v>2570652.19</v>
      </c>
      <c r="M59" s="74">
        <f>IF(K59=0,0,IF(L59&gt;0,L59/K59*100,0))</f>
        <v>53.05905233329391</v>
      </c>
      <c r="N59" s="74"/>
      <c r="O59" s="75">
        <f>O8+O14+O18+O27+O32+O48+O54</f>
        <v>5216389</v>
      </c>
    </row>
    <row r="60" spans="1:15" ht="5.25" customHeight="1">
      <c r="A60" s="67"/>
      <c r="B60" s="67"/>
      <c r="C60" s="68"/>
      <c r="D60" s="73"/>
      <c r="E60" s="74"/>
      <c r="F60" s="61"/>
      <c r="G60" s="76"/>
      <c r="H60" s="61"/>
      <c r="I60" s="74"/>
      <c r="J60" s="61"/>
      <c r="K60" s="61"/>
      <c r="L60" s="76"/>
      <c r="M60" s="61"/>
      <c r="N60" s="61"/>
      <c r="O60" s="61"/>
    </row>
    <row r="61" spans="1:15" ht="15.75" customHeight="1">
      <c r="A61" s="70"/>
      <c r="B61" s="70">
        <v>72</v>
      </c>
      <c r="C61" s="68"/>
      <c r="D61" s="71" t="s">
        <v>309</v>
      </c>
      <c r="E61" s="61"/>
      <c r="F61" s="61"/>
      <c r="G61" s="77"/>
      <c r="H61" s="61"/>
      <c r="I61" s="61"/>
      <c r="J61" s="61"/>
      <c r="K61" s="61"/>
      <c r="L61" s="77"/>
      <c r="M61" s="61"/>
      <c r="N61" s="61"/>
      <c r="O61" s="61"/>
    </row>
    <row r="62" spans="1:15" ht="5.25" customHeight="1">
      <c r="A62" s="67"/>
      <c r="B62" s="67"/>
      <c r="C62" s="68"/>
      <c r="D62" s="69"/>
      <c r="E62" s="61"/>
      <c r="F62" s="61"/>
      <c r="G62" s="77"/>
      <c r="H62" s="61"/>
      <c r="I62" s="61"/>
      <c r="J62" s="61"/>
      <c r="K62" s="61"/>
      <c r="L62" s="77"/>
      <c r="M62" s="61"/>
      <c r="N62" s="61"/>
      <c r="O62" s="61"/>
    </row>
    <row r="63" spans="1:15" ht="30" customHeight="1">
      <c r="A63" s="72"/>
      <c r="B63" s="72">
        <v>721</v>
      </c>
      <c r="C63" s="68"/>
      <c r="D63" s="73" t="s">
        <v>80</v>
      </c>
      <c r="E63" s="74"/>
      <c r="F63" s="75">
        <f>SUM(F65:F70)</f>
        <v>28750</v>
      </c>
      <c r="G63" s="256">
        <f>SUM(G65:G71)</f>
        <v>26681.11</v>
      </c>
      <c r="H63" s="74">
        <f>IF(F63=0,0,IF(G63&gt;0,G63/F63*100,0))</f>
        <v>92.80386086956523</v>
      </c>
      <c r="I63" s="74"/>
      <c r="J63" s="74">
        <f>SUM(J65:J70)</f>
        <v>50500</v>
      </c>
      <c r="K63" s="75">
        <f>SUM(K65:K70)</f>
        <v>28750</v>
      </c>
      <c r="L63" s="256">
        <f>SUM(L65:L71)</f>
        <v>14435.050000000003</v>
      </c>
      <c r="M63" s="74">
        <f>IF(K63=0,0,IF(L63&gt;0,L63/K63*100,0))</f>
        <v>50.208869565217405</v>
      </c>
      <c r="N63" s="74"/>
      <c r="O63" s="75">
        <f>SUM(O65:O70)</f>
        <v>27020</v>
      </c>
    </row>
    <row r="64" spans="1:15" ht="5.25" customHeight="1">
      <c r="A64" s="67"/>
      <c r="B64" s="67"/>
      <c r="C64" s="68"/>
      <c r="D64" s="69"/>
      <c r="E64" s="61"/>
      <c r="F64" s="61"/>
      <c r="G64" s="77"/>
      <c r="H64" s="61"/>
      <c r="I64" s="61"/>
      <c r="J64" s="61"/>
      <c r="K64" s="61"/>
      <c r="L64" s="77"/>
      <c r="M64" s="61"/>
      <c r="N64" s="61"/>
      <c r="O64" s="61"/>
    </row>
    <row r="65" spans="1:15" ht="17.25" customHeight="1">
      <c r="A65" s="72"/>
      <c r="B65" s="72"/>
      <c r="C65" s="68">
        <v>721122</v>
      </c>
      <c r="D65" s="69" t="s">
        <v>313</v>
      </c>
      <c r="E65" s="74"/>
      <c r="F65" s="61">
        <v>6000</v>
      </c>
      <c r="G65" s="77">
        <v>4000</v>
      </c>
      <c r="H65" s="61">
        <f aca="true" t="shared" si="4" ref="H65:H70">IF(F65=0,0,IF(G65&gt;0,G65/F65*100,0))</f>
        <v>66.66666666666666</v>
      </c>
      <c r="I65" s="74"/>
      <c r="J65" s="61">
        <v>10000</v>
      </c>
      <c r="K65" s="61">
        <v>6000</v>
      </c>
      <c r="L65" s="77">
        <v>3000</v>
      </c>
      <c r="M65" s="61">
        <f aca="true" t="shared" si="5" ref="M65:M70">IF(K65=0,0,IF(L65&gt;0,L65/K65*100,0))</f>
        <v>50</v>
      </c>
      <c r="N65" s="61"/>
      <c r="O65" s="61">
        <v>6000</v>
      </c>
    </row>
    <row r="66" spans="1:15" ht="16.5" customHeight="1">
      <c r="A66" s="67"/>
      <c r="B66" s="67"/>
      <c r="C66" s="68">
        <v>721129</v>
      </c>
      <c r="D66" s="69" t="s">
        <v>365</v>
      </c>
      <c r="E66" s="61"/>
      <c r="F66" s="61">
        <v>10000</v>
      </c>
      <c r="G66" s="77">
        <v>16980.88</v>
      </c>
      <c r="H66" s="61">
        <f t="shared" si="4"/>
        <v>169.8088</v>
      </c>
      <c r="I66" s="61"/>
      <c r="J66" s="61">
        <v>17000</v>
      </c>
      <c r="K66" s="61">
        <v>15000</v>
      </c>
      <c r="L66" s="77">
        <v>7499.56</v>
      </c>
      <c r="M66" s="61">
        <f t="shared" si="5"/>
        <v>49.99706666666667</v>
      </c>
      <c r="N66" s="61"/>
      <c r="O66" s="61">
        <v>15000</v>
      </c>
    </row>
    <row r="67" spans="1:15" ht="17.25" customHeight="1">
      <c r="A67" s="67"/>
      <c r="B67" s="67"/>
      <c r="C67" s="68">
        <v>721211</v>
      </c>
      <c r="D67" s="69" t="s">
        <v>311</v>
      </c>
      <c r="E67" s="61"/>
      <c r="F67" s="61">
        <v>1500</v>
      </c>
      <c r="G67" s="77">
        <v>2177.64</v>
      </c>
      <c r="H67" s="61">
        <f t="shared" si="4"/>
        <v>145.176</v>
      </c>
      <c r="I67" s="61"/>
      <c r="J67" s="61">
        <v>500</v>
      </c>
      <c r="K67" s="61">
        <v>1500</v>
      </c>
      <c r="L67" s="77">
        <v>412.95</v>
      </c>
      <c r="M67" s="61">
        <f t="shared" si="5"/>
        <v>27.529999999999998</v>
      </c>
      <c r="N67" s="61"/>
      <c r="O67" s="61">
        <v>800</v>
      </c>
    </row>
    <row r="68" spans="1:15" ht="17.25" customHeight="1">
      <c r="A68" s="67"/>
      <c r="B68" s="67"/>
      <c r="C68" s="68">
        <v>721227</v>
      </c>
      <c r="D68" s="69" t="s">
        <v>420</v>
      </c>
      <c r="E68" s="61"/>
      <c r="F68" s="61">
        <v>250</v>
      </c>
      <c r="G68" s="77">
        <v>216</v>
      </c>
      <c r="H68" s="61">
        <f t="shared" si="4"/>
        <v>86.4</v>
      </c>
      <c r="I68" s="61"/>
      <c r="J68" s="61"/>
      <c r="K68" s="61">
        <v>250</v>
      </c>
      <c r="L68" s="77">
        <v>216</v>
      </c>
      <c r="M68" s="61">
        <f t="shared" si="5"/>
        <v>86.4</v>
      </c>
      <c r="N68" s="61"/>
      <c r="O68" s="61">
        <v>220</v>
      </c>
    </row>
    <row r="69" spans="1:15" ht="15" customHeight="1">
      <c r="A69" s="67"/>
      <c r="B69" s="67"/>
      <c r="C69" s="68">
        <v>721232</v>
      </c>
      <c r="D69" s="69" t="s">
        <v>268</v>
      </c>
      <c r="E69" s="61"/>
      <c r="F69" s="61">
        <v>10000</v>
      </c>
      <c r="G69" s="77">
        <v>3306.59</v>
      </c>
      <c r="H69" s="61">
        <f t="shared" si="4"/>
        <v>33.065900000000006</v>
      </c>
      <c r="I69" s="61"/>
      <c r="J69" s="61">
        <v>3000</v>
      </c>
      <c r="K69" s="61">
        <v>5000</v>
      </c>
      <c r="L69" s="77">
        <v>3306.54</v>
      </c>
      <c r="M69" s="61">
        <f t="shared" si="5"/>
        <v>66.1308</v>
      </c>
      <c r="N69" s="61"/>
      <c r="O69" s="61">
        <v>3500</v>
      </c>
    </row>
    <row r="70" spans="1:15" ht="17.25" customHeight="1">
      <c r="A70" s="67"/>
      <c r="B70" s="67"/>
      <c r="C70" s="68">
        <v>721239</v>
      </c>
      <c r="D70" s="69" t="s">
        <v>98</v>
      </c>
      <c r="E70" s="61"/>
      <c r="F70" s="61">
        <v>1000</v>
      </c>
      <c r="G70" s="77">
        <v>0</v>
      </c>
      <c r="H70" s="61">
        <f t="shared" si="4"/>
        <v>0</v>
      </c>
      <c r="I70" s="61"/>
      <c r="J70" s="61">
        <v>20000</v>
      </c>
      <c r="K70" s="61">
        <v>1000</v>
      </c>
      <c r="L70" s="77">
        <v>0</v>
      </c>
      <c r="M70" s="61">
        <f t="shared" si="5"/>
        <v>0</v>
      </c>
      <c r="N70" s="61"/>
      <c r="O70" s="61">
        <v>1500</v>
      </c>
    </row>
    <row r="71" spans="1:15" ht="3.75" customHeight="1">
      <c r="A71" s="67"/>
      <c r="B71" s="67"/>
      <c r="C71" s="68"/>
      <c r="D71" s="69"/>
      <c r="E71" s="61"/>
      <c r="F71" s="61"/>
      <c r="G71" s="77"/>
      <c r="H71" s="61"/>
      <c r="I71" s="61"/>
      <c r="J71" s="61"/>
      <c r="K71" s="61"/>
      <c r="L71" s="77"/>
      <c r="M71" s="61"/>
      <c r="N71" s="61"/>
      <c r="O71" s="61"/>
    </row>
    <row r="72" spans="1:15" ht="30.75" customHeight="1">
      <c r="A72" s="72"/>
      <c r="B72" s="72">
        <v>722</v>
      </c>
      <c r="C72" s="70"/>
      <c r="D72" s="73" t="s">
        <v>362</v>
      </c>
      <c r="E72" s="74"/>
      <c r="F72" s="75">
        <f>SUM(F73:F112)</f>
        <v>1889069</v>
      </c>
      <c r="G72" s="75">
        <f>SUM(G73:G112)</f>
        <v>1621199.01</v>
      </c>
      <c r="H72" s="74">
        <f>IF(F72=0,0,IF(G72&gt;0,G72/F72*100,0))</f>
        <v>85.81999969297046</v>
      </c>
      <c r="I72" s="74"/>
      <c r="J72" s="74">
        <f>SUM(J74:J111)</f>
        <v>1390707</v>
      </c>
      <c r="K72" s="75">
        <f>SUM(K73:K112)</f>
        <v>1701200</v>
      </c>
      <c r="L72" s="75">
        <f>SUM(L73:L112)</f>
        <v>952789.6100000001</v>
      </c>
      <c r="M72" s="74">
        <f>IF(K72=0,0,IF(L72&gt;0,L72/K72*100,0))</f>
        <v>56.006913355278634</v>
      </c>
      <c r="N72" s="74"/>
      <c r="O72" s="75">
        <f>SUM(O73:O112)</f>
        <v>1436900</v>
      </c>
    </row>
    <row r="73" spans="1:15" ht="13.5" customHeight="1">
      <c r="A73" s="67"/>
      <c r="B73" s="67"/>
      <c r="C73" s="68">
        <v>722131</v>
      </c>
      <c r="D73" s="69" t="s">
        <v>218</v>
      </c>
      <c r="E73" s="61"/>
      <c r="F73" s="61">
        <v>85000</v>
      </c>
      <c r="G73" s="77">
        <v>104045.42</v>
      </c>
      <c r="H73" s="61">
        <f>IF(F73=0,0,IF(G73&gt;0,G73/F73*100,0))</f>
        <v>122.40637647058823</v>
      </c>
      <c r="I73" s="61"/>
      <c r="J73" s="61">
        <v>65000</v>
      </c>
      <c r="K73" s="61">
        <v>100000</v>
      </c>
      <c r="L73" s="77">
        <v>51878.6</v>
      </c>
      <c r="M73" s="61">
        <f>IF(K73=0,0,IF(L73&gt;0,L73/K73*100,0))</f>
        <v>51.8786</v>
      </c>
      <c r="N73" s="61"/>
      <c r="O73" s="61">
        <v>100000</v>
      </c>
    </row>
    <row r="74" spans="1:15" ht="17.25" customHeight="1">
      <c r="A74" s="67"/>
      <c r="B74" s="67"/>
      <c r="C74" s="68">
        <v>722132</v>
      </c>
      <c r="D74" s="69" t="s">
        <v>502</v>
      </c>
      <c r="E74" s="61"/>
      <c r="F74" s="61">
        <v>0</v>
      </c>
      <c r="G74" s="77">
        <v>30</v>
      </c>
      <c r="H74" s="61">
        <f aca="true" t="shared" si="6" ref="H74:H82">IF(F74=0,0,IF(G74&gt;0,G74/F74*100,0))</f>
        <v>0</v>
      </c>
      <c r="I74" s="61"/>
      <c r="J74" s="61">
        <v>65000</v>
      </c>
      <c r="K74" s="61">
        <v>0</v>
      </c>
      <c r="L74" s="77">
        <v>0</v>
      </c>
      <c r="M74" s="61">
        <f aca="true" t="shared" si="7" ref="M74:M82">IF(K74=0,0,IF(L74&gt;0,L74/K74*100,0))</f>
        <v>0</v>
      </c>
      <c r="N74" s="61"/>
      <c r="O74" s="61">
        <v>0</v>
      </c>
    </row>
    <row r="75" spans="1:15" ht="13.5" customHeight="1">
      <c r="A75" s="85"/>
      <c r="B75" s="85"/>
      <c r="C75" s="86">
        <v>722321</v>
      </c>
      <c r="D75" s="87" t="s">
        <v>219</v>
      </c>
      <c r="E75" s="80"/>
      <c r="F75" s="61">
        <v>30000</v>
      </c>
      <c r="G75" s="77">
        <v>7705.89</v>
      </c>
      <c r="H75" s="80">
        <f t="shared" si="6"/>
        <v>25.6863</v>
      </c>
      <c r="I75" s="80"/>
      <c r="J75" s="80">
        <v>0</v>
      </c>
      <c r="K75" s="61">
        <v>32000</v>
      </c>
      <c r="L75" s="77">
        <v>30790.31</v>
      </c>
      <c r="M75" s="80">
        <f t="shared" si="7"/>
        <v>96.21971875</v>
      </c>
      <c r="N75" s="80"/>
      <c r="O75" s="61">
        <v>32000</v>
      </c>
    </row>
    <row r="76" spans="1:15" ht="17.25" customHeight="1">
      <c r="A76" s="85"/>
      <c r="B76" s="85"/>
      <c r="C76" s="86">
        <v>722322</v>
      </c>
      <c r="D76" s="87" t="s">
        <v>470</v>
      </c>
      <c r="E76" s="80"/>
      <c r="F76" s="61">
        <v>270000</v>
      </c>
      <c r="G76" s="77">
        <v>238772.64</v>
      </c>
      <c r="H76" s="80">
        <f t="shared" si="6"/>
        <v>88.43431111111111</v>
      </c>
      <c r="I76" s="80"/>
      <c r="J76" s="80">
        <v>290000</v>
      </c>
      <c r="K76" s="61">
        <v>270000</v>
      </c>
      <c r="L76" s="77">
        <v>231423.11</v>
      </c>
      <c r="M76" s="80">
        <f t="shared" si="7"/>
        <v>85.71226296296295</v>
      </c>
      <c r="N76" s="80"/>
      <c r="O76" s="61">
        <v>270000</v>
      </c>
    </row>
    <row r="77" spans="1:15" ht="16.5" customHeight="1">
      <c r="A77" s="85"/>
      <c r="B77" s="85"/>
      <c r="C77" s="86">
        <v>722432</v>
      </c>
      <c r="D77" s="87" t="s">
        <v>366</v>
      </c>
      <c r="E77" s="80"/>
      <c r="F77" s="61">
        <v>100</v>
      </c>
      <c r="G77" s="77">
        <v>0</v>
      </c>
      <c r="H77" s="80">
        <f t="shared" si="6"/>
        <v>0</v>
      </c>
      <c r="I77" s="80"/>
      <c r="J77" s="80">
        <v>5000</v>
      </c>
      <c r="K77" s="61">
        <v>100</v>
      </c>
      <c r="L77" s="77">
        <v>0</v>
      </c>
      <c r="M77" s="80">
        <f t="shared" si="7"/>
        <v>0</v>
      </c>
      <c r="N77" s="80"/>
      <c r="O77" s="61">
        <v>50</v>
      </c>
    </row>
    <row r="78" spans="1:15" ht="17.25" customHeight="1">
      <c r="A78" s="88"/>
      <c r="B78" s="88"/>
      <c r="C78" s="89">
        <v>722433</v>
      </c>
      <c r="D78" s="90" t="s">
        <v>471</v>
      </c>
      <c r="E78" s="79"/>
      <c r="F78" s="61">
        <v>120000</v>
      </c>
      <c r="G78" s="77">
        <v>23558.61</v>
      </c>
      <c r="H78" s="80">
        <f t="shared" si="6"/>
        <v>19.632175</v>
      </c>
      <c r="I78" s="79"/>
      <c r="J78" s="80">
        <v>5000</v>
      </c>
      <c r="K78" s="61">
        <v>120000</v>
      </c>
      <c r="L78" s="77">
        <v>56493.52</v>
      </c>
      <c r="M78" s="80">
        <f t="shared" si="7"/>
        <v>47.077933333333334</v>
      </c>
      <c r="N78" s="79"/>
      <c r="O78" s="61">
        <v>100000</v>
      </c>
    </row>
    <row r="79" spans="1:15" ht="17.25" customHeight="1">
      <c r="A79" s="88"/>
      <c r="B79" s="88"/>
      <c r="C79" s="89">
        <v>722434</v>
      </c>
      <c r="D79" s="90" t="s">
        <v>54</v>
      </c>
      <c r="E79" s="79"/>
      <c r="F79" s="61">
        <v>150000</v>
      </c>
      <c r="G79" s="77">
        <v>332977.13</v>
      </c>
      <c r="H79" s="80">
        <f t="shared" si="6"/>
        <v>221.98475333333332</v>
      </c>
      <c r="I79" s="79"/>
      <c r="J79" s="80">
        <v>450000</v>
      </c>
      <c r="K79" s="61">
        <v>150000</v>
      </c>
      <c r="L79" s="77">
        <v>40259.51</v>
      </c>
      <c r="M79" s="80">
        <f t="shared" si="7"/>
        <v>26.839673333333337</v>
      </c>
      <c r="N79" s="79"/>
      <c r="O79" s="61">
        <v>50000</v>
      </c>
    </row>
    <row r="80" spans="1:15" ht="17.25" customHeight="1">
      <c r="A80" s="91"/>
      <c r="B80" s="91"/>
      <c r="C80" s="92">
        <v>722435</v>
      </c>
      <c r="D80" s="93" t="s">
        <v>367</v>
      </c>
      <c r="E80" s="77"/>
      <c r="F80" s="61">
        <v>150000</v>
      </c>
      <c r="G80" s="77">
        <v>72536.08</v>
      </c>
      <c r="H80" s="61">
        <f t="shared" si="6"/>
        <v>48.35738666666667</v>
      </c>
      <c r="I80" s="77"/>
      <c r="J80" s="61">
        <v>134300</v>
      </c>
      <c r="K80" s="61">
        <v>230000</v>
      </c>
      <c r="L80" s="77">
        <v>166643.52</v>
      </c>
      <c r="M80" s="61">
        <f t="shared" si="7"/>
        <v>72.45370434782609</v>
      </c>
      <c r="N80" s="77"/>
      <c r="O80" s="61">
        <v>170000</v>
      </c>
    </row>
    <row r="81" spans="1:15" ht="18" customHeight="1">
      <c r="A81" s="91"/>
      <c r="B81" s="91"/>
      <c r="C81" s="92">
        <v>722436</v>
      </c>
      <c r="D81" s="93" t="s">
        <v>78</v>
      </c>
      <c r="E81" s="77"/>
      <c r="F81" s="61">
        <v>30000</v>
      </c>
      <c r="G81" s="77">
        <v>12973.15</v>
      </c>
      <c r="H81" s="61">
        <f t="shared" si="6"/>
        <v>43.243833333333335</v>
      </c>
      <c r="I81" s="77"/>
      <c r="J81" s="61"/>
      <c r="K81" s="61">
        <v>20000</v>
      </c>
      <c r="L81" s="77">
        <v>9897.28</v>
      </c>
      <c r="M81" s="61">
        <f t="shared" si="7"/>
        <v>49.4864</v>
      </c>
      <c r="N81" s="77"/>
      <c r="O81" s="61">
        <v>18000</v>
      </c>
    </row>
    <row r="82" spans="1:15" ht="24" customHeight="1">
      <c r="A82" s="91"/>
      <c r="B82" s="91"/>
      <c r="C82" s="92">
        <v>722437</v>
      </c>
      <c r="D82" s="93" t="s">
        <v>81</v>
      </c>
      <c r="E82" s="77"/>
      <c r="F82" s="61">
        <v>5000</v>
      </c>
      <c r="G82" s="77">
        <v>0</v>
      </c>
      <c r="H82" s="61">
        <f t="shared" si="6"/>
        <v>0</v>
      </c>
      <c r="I82" s="77"/>
      <c r="J82" s="61">
        <v>1000</v>
      </c>
      <c r="K82" s="61">
        <v>5000</v>
      </c>
      <c r="L82" s="77">
        <v>0</v>
      </c>
      <c r="M82" s="61">
        <f t="shared" si="7"/>
        <v>0</v>
      </c>
      <c r="N82" s="77"/>
      <c r="O82" s="61">
        <v>500</v>
      </c>
    </row>
    <row r="83" spans="1:14" ht="17.25" customHeight="1" hidden="1">
      <c r="A83" s="230"/>
      <c r="B83" s="230"/>
      <c r="C83" s="231"/>
      <c r="D83" s="232"/>
      <c r="E83" s="94"/>
      <c r="I83" s="94"/>
      <c r="N83" s="94"/>
    </row>
    <row r="84" spans="1:14" ht="17.25" customHeight="1" hidden="1">
      <c r="A84" s="230"/>
      <c r="B84" s="230"/>
      <c r="C84" s="231"/>
      <c r="D84" s="232"/>
      <c r="E84" s="94"/>
      <c r="I84" s="94"/>
      <c r="N84" s="94"/>
    </row>
    <row r="85" spans="1:14" ht="17.25" customHeight="1" hidden="1">
      <c r="A85" s="230"/>
      <c r="B85" s="230"/>
      <c r="C85" s="231"/>
      <c r="D85" s="232"/>
      <c r="E85" s="94"/>
      <c r="I85" s="94"/>
      <c r="N85" s="94"/>
    </row>
    <row r="86" spans="1:14" ht="9.75" customHeight="1" hidden="1">
      <c r="A86" s="230"/>
      <c r="B86" s="230"/>
      <c r="C86" s="231"/>
      <c r="D86" s="232"/>
      <c r="E86" s="94"/>
      <c r="I86" s="94"/>
      <c r="N86" s="94"/>
    </row>
    <row r="87" spans="1:15" ht="16.5" customHeight="1">
      <c r="A87" s="424"/>
      <c r="B87" s="424"/>
      <c r="C87" s="424"/>
      <c r="D87" s="424"/>
      <c r="E87" s="59"/>
      <c r="F87" s="419" t="s">
        <v>497</v>
      </c>
      <c r="G87" s="420"/>
      <c r="H87" s="421"/>
      <c r="I87" s="61"/>
      <c r="J87" s="419" t="s">
        <v>498</v>
      </c>
      <c r="K87" s="420"/>
      <c r="L87" s="420"/>
      <c r="M87" s="420"/>
      <c r="N87" s="59"/>
      <c r="O87" s="425" t="s">
        <v>499</v>
      </c>
    </row>
    <row r="88" spans="1:15" ht="52.5" customHeight="1">
      <c r="A88" s="423" t="s">
        <v>392</v>
      </c>
      <c r="B88" s="423"/>
      <c r="C88" s="423"/>
      <c r="D88" s="63" t="s">
        <v>300</v>
      </c>
      <c r="E88" s="64"/>
      <c r="F88" s="254" t="s">
        <v>201</v>
      </c>
      <c r="G88" s="254" t="s">
        <v>204</v>
      </c>
      <c r="H88" s="64" t="s">
        <v>205</v>
      </c>
      <c r="I88" s="65"/>
      <c r="J88" s="64" t="s">
        <v>201</v>
      </c>
      <c r="K88" s="64" t="s">
        <v>201</v>
      </c>
      <c r="L88" s="254" t="s">
        <v>204</v>
      </c>
      <c r="M88" s="64" t="s">
        <v>205</v>
      </c>
      <c r="N88" s="64"/>
      <c r="O88" s="426"/>
    </row>
    <row r="89" spans="1:15" ht="30" customHeight="1">
      <c r="A89" s="62" t="s">
        <v>374</v>
      </c>
      <c r="B89" s="62" t="s">
        <v>206</v>
      </c>
      <c r="C89" s="62" t="s">
        <v>210</v>
      </c>
      <c r="D89" s="63"/>
      <c r="E89" s="65"/>
      <c r="F89" s="255" t="s">
        <v>207</v>
      </c>
      <c r="G89" s="255" t="s">
        <v>207</v>
      </c>
      <c r="H89" s="65" t="s">
        <v>208</v>
      </c>
      <c r="I89" s="65"/>
      <c r="J89" s="65" t="s">
        <v>207</v>
      </c>
      <c r="K89" s="65" t="s">
        <v>207</v>
      </c>
      <c r="L89" s="255" t="s">
        <v>207</v>
      </c>
      <c r="M89" s="65" t="s">
        <v>208</v>
      </c>
      <c r="N89" s="65"/>
      <c r="O89" s="65" t="s">
        <v>207</v>
      </c>
    </row>
    <row r="90" spans="1:15" ht="30" customHeight="1">
      <c r="A90" s="91"/>
      <c r="B90" s="91"/>
      <c r="C90" s="92">
        <v>722441</v>
      </c>
      <c r="D90" s="93" t="s">
        <v>40</v>
      </c>
      <c r="E90" s="77"/>
      <c r="F90" s="61">
        <v>400000</v>
      </c>
      <c r="G90" s="77">
        <v>269606.44</v>
      </c>
      <c r="H90" s="61">
        <f aca="true" t="shared" si="8" ref="H90:H109">IF(F90=0,0,IF(G90&gt;0,G90/F90*100,0))</f>
        <v>67.40161</v>
      </c>
      <c r="I90" s="77"/>
      <c r="J90" s="61"/>
      <c r="K90" s="61">
        <v>315000</v>
      </c>
      <c r="L90" s="77">
        <v>121574.43</v>
      </c>
      <c r="M90" s="61">
        <f aca="true" t="shared" si="9" ref="M90:M109">IF(K90=0,0,IF(L90&gt;0,L90/K90*100,0))</f>
        <v>38.595057142857144</v>
      </c>
      <c r="N90" s="77"/>
      <c r="O90" s="61">
        <v>220000</v>
      </c>
    </row>
    <row r="91" spans="1:15" ht="29.25" customHeight="1">
      <c r="A91" s="67"/>
      <c r="B91" s="67"/>
      <c r="C91" s="68">
        <v>722442</v>
      </c>
      <c r="D91" s="69" t="s">
        <v>99</v>
      </c>
      <c r="E91" s="61"/>
      <c r="F91" s="61">
        <v>500</v>
      </c>
      <c r="G91" s="77">
        <v>0</v>
      </c>
      <c r="H91" s="61">
        <f t="shared" si="8"/>
        <v>0</v>
      </c>
      <c r="I91" s="61"/>
      <c r="J91" s="61"/>
      <c r="K91" s="61">
        <v>500</v>
      </c>
      <c r="L91" s="77">
        <v>0</v>
      </c>
      <c r="M91" s="61">
        <f t="shared" si="9"/>
        <v>0</v>
      </c>
      <c r="N91" s="61"/>
      <c r="O91" s="61">
        <v>100</v>
      </c>
    </row>
    <row r="92" spans="1:15" ht="18" customHeight="1">
      <c r="A92" s="67"/>
      <c r="B92" s="67"/>
      <c r="C92" s="68">
        <v>722449</v>
      </c>
      <c r="D92" s="69" t="s">
        <v>103</v>
      </c>
      <c r="E92" s="61"/>
      <c r="F92" s="61">
        <v>25000</v>
      </c>
      <c r="G92" s="77">
        <v>14878.65</v>
      </c>
      <c r="H92" s="61">
        <f t="shared" si="8"/>
        <v>59.514599999999994</v>
      </c>
      <c r="I92" s="61"/>
      <c r="J92" s="61">
        <v>5000</v>
      </c>
      <c r="K92" s="61">
        <v>20000</v>
      </c>
      <c r="L92" s="77">
        <v>5388.98</v>
      </c>
      <c r="M92" s="61">
        <f t="shared" si="9"/>
        <v>26.9449</v>
      </c>
      <c r="N92" s="61"/>
      <c r="O92" s="61">
        <v>10000</v>
      </c>
    </row>
    <row r="93" spans="1:15" ht="17.25" customHeight="1">
      <c r="A93" s="67"/>
      <c r="B93" s="67"/>
      <c r="C93" s="68">
        <v>722454</v>
      </c>
      <c r="D93" s="69" t="s">
        <v>359</v>
      </c>
      <c r="E93" s="61"/>
      <c r="F93" s="61">
        <v>1000</v>
      </c>
      <c r="G93" s="77">
        <v>0</v>
      </c>
      <c r="H93" s="61">
        <f t="shared" si="8"/>
        <v>0</v>
      </c>
      <c r="I93" s="61"/>
      <c r="J93" s="61">
        <v>30000</v>
      </c>
      <c r="K93" s="61">
        <v>1000</v>
      </c>
      <c r="L93" s="77">
        <v>0</v>
      </c>
      <c r="M93" s="61">
        <f t="shared" si="9"/>
        <v>0</v>
      </c>
      <c r="N93" s="61"/>
      <c r="O93" s="61">
        <v>500</v>
      </c>
    </row>
    <row r="94" spans="1:15" ht="17.25" customHeight="1">
      <c r="A94" s="67"/>
      <c r="B94" s="67"/>
      <c r="C94" s="68">
        <v>722461</v>
      </c>
      <c r="D94" s="69" t="s">
        <v>41</v>
      </c>
      <c r="E94" s="61"/>
      <c r="F94" s="61">
        <v>500</v>
      </c>
      <c r="G94" s="77">
        <v>0</v>
      </c>
      <c r="H94" s="61">
        <f t="shared" si="8"/>
        <v>0</v>
      </c>
      <c r="I94" s="61"/>
      <c r="J94" s="61"/>
      <c r="K94" s="61">
        <v>500</v>
      </c>
      <c r="L94" s="77">
        <v>0</v>
      </c>
      <c r="M94" s="61">
        <f t="shared" si="9"/>
        <v>0</v>
      </c>
      <c r="N94" s="61"/>
      <c r="O94" s="61">
        <v>200</v>
      </c>
    </row>
    <row r="95" spans="1:15" ht="17.25" customHeight="1">
      <c r="A95" s="67"/>
      <c r="B95" s="67"/>
      <c r="C95" s="68">
        <v>722515</v>
      </c>
      <c r="D95" s="69" t="s">
        <v>281</v>
      </c>
      <c r="E95" s="61"/>
      <c r="F95" s="61">
        <v>10000</v>
      </c>
      <c r="G95" s="77">
        <v>10375.31</v>
      </c>
      <c r="H95" s="61">
        <f t="shared" si="8"/>
        <v>103.7531</v>
      </c>
      <c r="I95" s="61"/>
      <c r="J95" s="61">
        <v>10000</v>
      </c>
      <c r="K95" s="61">
        <v>12000</v>
      </c>
      <c r="L95" s="77">
        <v>5052.68</v>
      </c>
      <c r="M95" s="61">
        <f t="shared" si="9"/>
        <v>42.10566666666667</v>
      </c>
      <c r="N95" s="61"/>
      <c r="O95" s="61">
        <v>10000</v>
      </c>
    </row>
    <row r="96" spans="1:15" ht="15.75" customHeight="1">
      <c r="A96" s="67"/>
      <c r="B96" s="67"/>
      <c r="C96" s="68">
        <v>722516</v>
      </c>
      <c r="D96" s="69" t="s">
        <v>521</v>
      </c>
      <c r="E96" s="61"/>
      <c r="F96" s="61">
        <v>90000</v>
      </c>
      <c r="G96" s="77">
        <v>174839</v>
      </c>
      <c r="H96" s="61">
        <f t="shared" si="8"/>
        <v>194.26555555555555</v>
      </c>
      <c r="I96" s="61"/>
      <c r="J96" s="61">
        <v>80000</v>
      </c>
      <c r="K96" s="61">
        <v>90000</v>
      </c>
      <c r="L96" s="77">
        <v>56005.45</v>
      </c>
      <c r="M96" s="61">
        <f t="shared" si="9"/>
        <v>62.22827777777778</v>
      </c>
      <c r="N96" s="61"/>
      <c r="O96" s="61">
        <v>120000</v>
      </c>
    </row>
    <row r="97" spans="1:15" ht="17.25" customHeight="1">
      <c r="A97" s="67"/>
      <c r="B97" s="67"/>
      <c r="C97" s="68">
        <v>722531</v>
      </c>
      <c r="D97" s="69" t="s">
        <v>368</v>
      </c>
      <c r="E97" s="61"/>
      <c r="F97" s="61">
        <v>50000</v>
      </c>
      <c r="G97" s="77">
        <v>40241.13</v>
      </c>
      <c r="H97" s="61">
        <f t="shared" si="8"/>
        <v>80.48226</v>
      </c>
      <c r="I97" s="61"/>
      <c r="J97" s="61">
        <v>40000</v>
      </c>
      <c r="K97" s="61">
        <v>40000</v>
      </c>
      <c r="L97" s="77">
        <v>17003.13</v>
      </c>
      <c r="M97" s="61">
        <f t="shared" si="9"/>
        <v>42.507825000000004</v>
      </c>
      <c r="N97" s="61"/>
      <c r="O97" s="61">
        <v>40000</v>
      </c>
    </row>
    <row r="98" spans="1:15" ht="17.25" customHeight="1">
      <c r="A98" s="67"/>
      <c r="B98" s="67"/>
      <c r="C98" s="68">
        <v>722532</v>
      </c>
      <c r="D98" s="69" t="s">
        <v>220</v>
      </c>
      <c r="E98" s="61"/>
      <c r="F98" s="61">
        <v>122000</v>
      </c>
      <c r="G98" s="77">
        <v>101403.26</v>
      </c>
      <c r="H98" s="61">
        <f t="shared" si="8"/>
        <v>83.1174262295082</v>
      </c>
      <c r="I98" s="61"/>
      <c r="J98" s="61">
        <v>65000</v>
      </c>
      <c r="K98" s="61">
        <v>100000</v>
      </c>
      <c r="L98" s="77">
        <v>50327.84</v>
      </c>
      <c r="M98" s="61">
        <f t="shared" si="9"/>
        <v>50.32784</v>
      </c>
      <c r="N98" s="61"/>
      <c r="O98" s="61">
        <v>100000</v>
      </c>
    </row>
    <row r="99" spans="1:15" ht="17.25" customHeight="1">
      <c r="A99" s="67"/>
      <c r="B99" s="67"/>
      <c r="C99" s="68">
        <v>722542</v>
      </c>
      <c r="D99" s="69" t="s">
        <v>358</v>
      </c>
      <c r="E99" s="61"/>
      <c r="F99" s="61">
        <v>100</v>
      </c>
      <c r="G99" s="77">
        <v>0</v>
      </c>
      <c r="H99" s="61">
        <f t="shared" si="8"/>
        <v>0</v>
      </c>
      <c r="I99" s="61"/>
      <c r="J99" s="61">
        <v>5000</v>
      </c>
      <c r="K99" s="61">
        <v>100</v>
      </c>
      <c r="L99" s="77">
        <v>0</v>
      </c>
      <c r="M99" s="61">
        <f t="shared" si="9"/>
        <v>0</v>
      </c>
      <c r="N99" s="61"/>
      <c r="O99" s="61">
        <v>50</v>
      </c>
    </row>
    <row r="100" spans="1:15" ht="29.25" customHeight="1">
      <c r="A100" s="67"/>
      <c r="B100" s="67"/>
      <c r="C100" s="68">
        <v>722581</v>
      </c>
      <c r="D100" s="69" t="s">
        <v>369</v>
      </c>
      <c r="E100" s="61"/>
      <c r="F100" s="61">
        <v>86811</v>
      </c>
      <c r="G100" s="77">
        <v>95135.61</v>
      </c>
      <c r="H100" s="61">
        <f t="shared" si="8"/>
        <v>109.58934927601341</v>
      </c>
      <c r="I100" s="61"/>
      <c r="J100" s="61">
        <v>70000</v>
      </c>
      <c r="K100" s="61">
        <v>90000</v>
      </c>
      <c r="L100" s="77">
        <v>53599.14</v>
      </c>
      <c r="M100" s="61">
        <f t="shared" si="9"/>
        <v>59.5546</v>
      </c>
      <c r="N100" s="61"/>
      <c r="O100" s="61">
        <v>100000</v>
      </c>
    </row>
    <row r="101" spans="1:15" ht="29.25" customHeight="1">
      <c r="A101" s="67"/>
      <c r="B101" s="67">
        <v>1</v>
      </c>
      <c r="C101" s="68">
        <v>722581</v>
      </c>
      <c r="D101" s="69" t="s">
        <v>407</v>
      </c>
      <c r="E101" s="61"/>
      <c r="F101" s="61">
        <v>153558</v>
      </c>
      <c r="G101" s="77">
        <v>0</v>
      </c>
      <c r="H101" s="61">
        <f t="shared" si="8"/>
        <v>0</v>
      </c>
      <c r="I101" s="61"/>
      <c r="J101" s="61"/>
      <c r="K101" s="61">
        <v>0</v>
      </c>
      <c r="L101" s="77">
        <v>0</v>
      </c>
      <c r="M101" s="61">
        <f t="shared" si="9"/>
        <v>0</v>
      </c>
      <c r="N101" s="61"/>
      <c r="O101" s="61">
        <v>0</v>
      </c>
    </row>
    <row r="102" spans="1:15" ht="27.75" customHeight="1">
      <c r="A102" s="67"/>
      <c r="B102" s="67"/>
      <c r="C102" s="68">
        <v>722582</v>
      </c>
      <c r="D102" s="69" t="s">
        <v>370</v>
      </c>
      <c r="E102" s="61"/>
      <c r="F102" s="61">
        <v>1500</v>
      </c>
      <c r="G102" s="77">
        <v>1789.96</v>
      </c>
      <c r="H102" s="61">
        <f t="shared" si="8"/>
        <v>119.33066666666667</v>
      </c>
      <c r="I102" s="61"/>
      <c r="J102" s="61">
        <v>3000</v>
      </c>
      <c r="K102" s="61">
        <v>2000</v>
      </c>
      <c r="L102" s="77">
        <v>704.5</v>
      </c>
      <c r="M102" s="61">
        <f t="shared" si="9"/>
        <v>35.225</v>
      </c>
      <c r="N102" s="61"/>
      <c r="O102" s="61">
        <v>1500</v>
      </c>
    </row>
    <row r="103" spans="1:15" ht="16.5" customHeight="1">
      <c r="A103" s="95"/>
      <c r="B103" s="95"/>
      <c r="C103" s="96">
        <v>722583</v>
      </c>
      <c r="D103" s="69" t="s">
        <v>272</v>
      </c>
      <c r="E103" s="65"/>
      <c r="F103" s="78">
        <v>500</v>
      </c>
      <c r="G103" s="77">
        <v>448.07</v>
      </c>
      <c r="H103" s="61">
        <f t="shared" si="8"/>
        <v>89.61399999999999</v>
      </c>
      <c r="I103" s="65"/>
      <c r="J103" s="78">
        <v>500</v>
      </c>
      <c r="K103" s="78">
        <v>500</v>
      </c>
      <c r="L103" s="77">
        <v>148.3</v>
      </c>
      <c r="M103" s="61">
        <f t="shared" si="9"/>
        <v>29.660000000000004</v>
      </c>
      <c r="N103" s="61"/>
      <c r="O103" s="78">
        <v>350</v>
      </c>
    </row>
    <row r="104" spans="1:15" ht="31.5" customHeight="1">
      <c r="A104" s="95"/>
      <c r="B104" s="95"/>
      <c r="C104" s="96">
        <v>722584</v>
      </c>
      <c r="D104" s="69" t="s">
        <v>273</v>
      </c>
      <c r="E104" s="65"/>
      <c r="F104" s="78">
        <v>500</v>
      </c>
      <c r="G104" s="77">
        <v>153.29</v>
      </c>
      <c r="H104" s="61">
        <f t="shared" si="8"/>
        <v>30.657999999999998</v>
      </c>
      <c r="I104" s="65"/>
      <c r="J104" s="78">
        <v>587</v>
      </c>
      <c r="K104" s="78">
        <v>500</v>
      </c>
      <c r="L104" s="77">
        <v>20.26</v>
      </c>
      <c r="M104" s="61">
        <f t="shared" si="9"/>
        <v>4.052</v>
      </c>
      <c r="N104" s="61"/>
      <c r="O104" s="78">
        <v>150</v>
      </c>
    </row>
    <row r="105" spans="1:15" ht="16.5" customHeight="1">
      <c r="A105" s="67"/>
      <c r="B105" s="67"/>
      <c r="C105" s="68">
        <v>722611</v>
      </c>
      <c r="D105" s="69" t="s">
        <v>371</v>
      </c>
      <c r="E105" s="61"/>
      <c r="F105" s="61">
        <v>38000</v>
      </c>
      <c r="G105" s="77">
        <v>64964.77</v>
      </c>
      <c r="H105" s="61">
        <f t="shared" si="8"/>
        <v>170.95992105263159</v>
      </c>
      <c r="I105" s="61"/>
      <c r="J105" s="61">
        <v>70000</v>
      </c>
      <c r="K105" s="61">
        <v>45000</v>
      </c>
      <c r="L105" s="77">
        <v>26869.24</v>
      </c>
      <c r="M105" s="61">
        <f t="shared" si="9"/>
        <v>59.70942222222223</v>
      </c>
      <c r="N105" s="61"/>
      <c r="O105" s="61">
        <v>50000</v>
      </c>
    </row>
    <row r="106" spans="1:15" ht="16.5" customHeight="1">
      <c r="A106" s="67"/>
      <c r="B106" s="67"/>
      <c r="C106" s="68">
        <v>722621</v>
      </c>
      <c r="D106" s="69" t="s">
        <v>466</v>
      </c>
      <c r="E106" s="61"/>
      <c r="F106" s="61">
        <v>0</v>
      </c>
      <c r="G106" s="77">
        <v>110</v>
      </c>
      <c r="H106" s="61">
        <f t="shared" si="8"/>
        <v>0</v>
      </c>
      <c r="I106" s="61"/>
      <c r="J106" s="61"/>
      <c r="K106" s="61">
        <v>0</v>
      </c>
      <c r="L106" s="77">
        <v>0</v>
      </c>
      <c r="M106" s="61">
        <f t="shared" si="9"/>
        <v>0</v>
      </c>
      <c r="N106" s="61"/>
      <c r="O106" s="61">
        <v>0</v>
      </c>
    </row>
    <row r="107" spans="1:15" ht="17.25" customHeight="1">
      <c r="A107" s="67"/>
      <c r="B107" s="67"/>
      <c r="C107" s="68">
        <v>722631</v>
      </c>
      <c r="D107" s="69" t="s">
        <v>312</v>
      </c>
      <c r="E107" s="61"/>
      <c r="F107" s="61">
        <v>13000</v>
      </c>
      <c r="G107" s="77">
        <v>8390</v>
      </c>
      <c r="H107" s="61">
        <f t="shared" si="8"/>
        <v>64.53846153846153</v>
      </c>
      <c r="I107" s="61"/>
      <c r="J107" s="61">
        <v>31320</v>
      </c>
      <c r="K107" s="61">
        <v>10000</v>
      </c>
      <c r="L107" s="77">
        <v>6693.66</v>
      </c>
      <c r="M107" s="61">
        <f t="shared" si="9"/>
        <v>66.9366</v>
      </c>
      <c r="N107" s="61"/>
      <c r="O107" s="61">
        <v>10000</v>
      </c>
    </row>
    <row r="108" spans="1:15" ht="16.5" customHeight="1">
      <c r="A108" s="67"/>
      <c r="B108" s="67"/>
      <c r="C108" s="68">
        <v>722636</v>
      </c>
      <c r="D108" s="69" t="s">
        <v>372</v>
      </c>
      <c r="E108" s="61"/>
      <c r="F108" s="61">
        <v>25000</v>
      </c>
      <c r="G108" s="77">
        <v>21856.16</v>
      </c>
      <c r="H108" s="61">
        <f t="shared" si="8"/>
        <v>87.42464</v>
      </c>
      <c r="I108" s="61"/>
      <c r="J108" s="61">
        <v>30000</v>
      </c>
      <c r="K108" s="61">
        <v>25000</v>
      </c>
      <c r="L108" s="77">
        <v>16314.9</v>
      </c>
      <c r="M108" s="61">
        <f t="shared" si="9"/>
        <v>65.25959999999999</v>
      </c>
      <c r="N108" s="61"/>
      <c r="O108" s="61">
        <v>22000</v>
      </c>
    </row>
    <row r="109" spans="1:15" ht="15" customHeight="1">
      <c r="A109" s="67"/>
      <c r="B109" s="67"/>
      <c r="C109" s="68">
        <v>722732</v>
      </c>
      <c r="D109" s="69" t="s">
        <v>503</v>
      </c>
      <c r="E109" s="61"/>
      <c r="F109" s="61">
        <v>0</v>
      </c>
      <c r="G109" s="77">
        <v>5.6</v>
      </c>
      <c r="H109" s="61">
        <f t="shared" si="8"/>
        <v>0</v>
      </c>
      <c r="I109" s="61"/>
      <c r="J109" s="61">
        <v>0</v>
      </c>
      <c r="K109" s="61">
        <v>0</v>
      </c>
      <c r="L109" s="77">
        <v>0</v>
      </c>
      <c r="M109" s="61">
        <f t="shared" si="9"/>
        <v>0</v>
      </c>
      <c r="N109" s="61"/>
      <c r="O109" s="61">
        <v>0</v>
      </c>
    </row>
    <row r="110" spans="1:15" ht="15" customHeight="1">
      <c r="A110" s="85"/>
      <c r="B110" s="85"/>
      <c r="C110" s="68">
        <v>722751</v>
      </c>
      <c r="D110" s="69" t="s">
        <v>269</v>
      </c>
      <c r="E110" s="61"/>
      <c r="F110" s="61">
        <v>1000</v>
      </c>
      <c r="G110" s="77">
        <v>0</v>
      </c>
      <c r="H110" s="61">
        <f>IF(F110=0,0,IF(G110&gt;0,G110/F110*100,0))</f>
        <v>0</v>
      </c>
      <c r="I110" s="61"/>
      <c r="J110" s="61">
        <v>0</v>
      </c>
      <c r="K110" s="61">
        <v>1000</v>
      </c>
      <c r="L110" s="77">
        <v>0</v>
      </c>
      <c r="M110" s="61">
        <f>IF(K110=0,0,IF(L110&gt;0,L110/K110*100,0))</f>
        <v>0</v>
      </c>
      <c r="N110" s="61"/>
      <c r="O110" s="61">
        <v>500</v>
      </c>
    </row>
    <row r="111" spans="1:15" ht="15" customHeight="1">
      <c r="A111" s="67"/>
      <c r="B111" s="67"/>
      <c r="C111" s="86">
        <v>722762</v>
      </c>
      <c r="D111" s="87" t="s">
        <v>132</v>
      </c>
      <c r="E111" s="80"/>
      <c r="F111" s="61">
        <v>10000</v>
      </c>
      <c r="G111" s="77">
        <v>3806.32</v>
      </c>
      <c r="H111" s="80">
        <f>IF(F111=0,0,IF(G111&gt;0,G111/F111*100,0))</f>
        <v>38.0632</v>
      </c>
      <c r="I111" s="80"/>
      <c r="J111" s="80"/>
      <c r="K111" s="61">
        <v>1000</v>
      </c>
      <c r="L111" s="77">
        <v>736.69</v>
      </c>
      <c r="M111" s="80">
        <f>IF(K111=0,0,IF(L111&gt;0,L111/K111*100,0))</f>
        <v>73.66900000000001</v>
      </c>
      <c r="N111" s="80"/>
      <c r="O111" s="61">
        <v>1000</v>
      </c>
    </row>
    <row r="112" spans="1:15" ht="13.5" customHeight="1">
      <c r="A112" s="67"/>
      <c r="B112" s="67"/>
      <c r="C112" s="68">
        <v>722791</v>
      </c>
      <c r="D112" s="69" t="s">
        <v>330</v>
      </c>
      <c r="E112" s="61"/>
      <c r="F112" s="61">
        <v>20000</v>
      </c>
      <c r="G112" s="77">
        <v>20596.52</v>
      </c>
      <c r="H112" s="61">
        <f>IF(F112=0,0,IF(G112&gt;0,G112/F112*100,0))</f>
        <v>102.98260000000002</v>
      </c>
      <c r="I112" s="61"/>
      <c r="J112" s="61">
        <v>20000</v>
      </c>
      <c r="K112" s="61">
        <v>20000</v>
      </c>
      <c r="L112" s="77">
        <v>4964.56</v>
      </c>
      <c r="M112" s="61">
        <f>IF(K112=0,0,IF(L112&gt;0,L112/K112*100,0))</f>
        <v>24.822800000000004</v>
      </c>
      <c r="N112" s="61"/>
      <c r="O112" s="61">
        <v>10000</v>
      </c>
    </row>
    <row r="113" spans="1:15" ht="13.5" customHeight="1">
      <c r="A113" s="72"/>
      <c r="B113" s="72">
        <v>723</v>
      </c>
      <c r="C113" s="68"/>
      <c r="D113" s="73" t="s">
        <v>82</v>
      </c>
      <c r="E113" s="74"/>
      <c r="F113" s="75">
        <f>SUM(F115:F117)</f>
        <v>6500</v>
      </c>
      <c r="G113" s="256">
        <f>G115+G116+G117</f>
        <v>5261.4</v>
      </c>
      <c r="H113" s="74">
        <f>IF(F113=0,0,IF(G113&gt;0,G113/F113*100,0))</f>
        <v>80.94461538461537</v>
      </c>
      <c r="I113" s="61"/>
      <c r="J113" s="74">
        <f>J115</f>
        <v>100</v>
      </c>
      <c r="K113" s="75">
        <f>SUM(K115:K117)</f>
        <v>7000</v>
      </c>
      <c r="L113" s="256">
        <f>L115+L116+L117</f>
        <v>1058</v>
      </c>
      <c r="M113" s="74">
        <f>IF(K113=0,0,IF(L113&gt;0,L113/K113*100,0))</f>
        <v>15.114285714285714</v>
      </c>
      <c r="N113" s="74"/>
      <c r="O113" s="75">
        <f>SUM(O115:O117)</f>
        <v>2200</v>
      </c>
    </row>
    <row r="114" spans="1:15" ht="4.5" customHeight="1">
      <c r="A114" s="67"/>
      <c r="B114" s="67"/>
      <c r="C114" s="68"/>
      <c r="D114" s="69"/>
      <c r="E114" s="61"/>
      <c r="F114" s="61"/>
      <c r="G114" s="77"/>
      <c r="H114" s="61"/>
      <c r="I114" s="61"/>
      <c r="J114" s="61"/>
      <c r="K114" s="61"/>
      <c r="L114" s="77"/>
      <c r="M114" s="61"/>
      <c r="N114" s="61"/>
      <c r="O114" s="61"/>
    </row>
    <row r="115" spans="1:15" ht="16.5" customHeight="1">
      <c r="A115" s="67"/>
      <c r="B115" s="67"/>
      <c r="C115" s="68">
        <v>723131</v>
      </c>
      <c r="D115" s="69" t="s">
        <v>0</v>
      </c>
      <c r="E115" s="61"/>
      <c r="F115" s="61">
        <v>3000</v>
      </c>
      <c r="G115" s="77">
        <v>355</v>
      </c>
      <c r="H115" s="61">
        <f>IF(F115=0,0,IF(G115&gt;0,G115/F115*100,0))</f>
        <v>11.833333333333334</v>
      </c>
      <c r="I115" s="61"/>
      <c r="J115" s="61">
        <v>100</v>
      </c>
      <c r="K115" s="61">
        <v>3000</v>
      </c>
      <c r="L115" s="77">
        <v>214.4</v>
      </c>
      <c r="M115" s="61">
        <f>IF(K115=0,0,IF(L115&gt;0,L115/K115*100,0))</f>
        <v>7.1466666666666665</v>
      </c>
      <c r="N115" s="61"/>
      <c r="O115" s="61">
        <v>500</v>
      </c>
    </row>
    <row r="116" spans="1:15" ht="15.75" customHeight="1">
      <c r="A116" s="67"/>
      <c r="B116" s="67"/>
      <c r="C116" s="68">
        <v>723132</v>
      </c>
      <c r="D116" s="69" t="s">
        <v>100</v>
      </c>
      <c r="E116" s="61"/>
      <c r="F116" s="61">
        <v>3000</v>
      </c>
      <c r="G116" s="77">
        <v>4906.4</v>
      </c>
      <c r="H116" s="61">
        <f>IF(F116=0,0,IF(G116&gt;0,G116/F116*100,0))</f>
        <v>163.54666666666665</v>
      </c>
      <c r="I116" s="61"/>
      <c r="J116" s="61"/>
      <c r="K116" s="61">
        <v>3500</v>
      </c>
      <c r="L116" s="77">
        <v>823.6</v>
      </c>
      <c r="M116" s="61">
        <f>IF(K116=0,0,IF(L116&gt;0,L116/K116*100,0))</f>
        <v>23.531428571428574</v>
      </c>
      <c r="N116" s="61"/>
      <c r="O116" s="61">
        <v>1500</v>
      </c>
    </row>
    <row r="117" spans="1:15" ht="16.5" customHeight="1">
      <c r="A117" s="67"/>
      <c r="B117" s="67"/>
      <c r="C117" s="68">
        <v>723133</v>
      </c>
      <c r="D117" s="69" t="s">
        <v>144</v>
      </c>
      <c r="E117" s="61"/>
      <c r="F117" s="61">
        <v>500</v>
      </c>
      <c r="G117" s="77">
        <v>0</v>
      </c>
      <c r="H117" s="61">
        <f>IF(F117=0,0,IF(G117&gt;0,G117/F117*100,0))</f>
        <v>0</v>
      </c>
      <c r="I117" s="61"/>
      <c r="J117" s="61"/>
      <c r="K117" s="61">
        <v>500</v>
      </c>
      <c r="L117" s="77">
        <v>20</v>
      </c>
      <c r="M117" s="61">
        <f>IF(K117=0,0,IF(L117&gt;0,L117/K117*100,0))</f>
        <v>4</v>
      </c>
      <c r="N117" s="61"/>
      <c r="O117" s="61">
        <v>200</v>
      </c>
    </row>
    <row r="118" spans="1:15" ht="5.25" customHeight="1">
      <c r="A118" s="67"/>
      <c r="B118" s="67"/>
      <c r="C118" s="68"/>
      <c r="D118" s="69"/>
      <c r="E118" s="61"/>
      <c r="F118" s="61"/>
      <c r="G118" s="77"/>
      <c r="H118" s="61"/>
      <c r="I118" s="61"/>
      <c r="J118" s="61"/>
      <c r="K118" s="61"/>
      <c r="L118" s="77"/>
      <c r="M118" s="61"/>
      <c r="N118" s="61"/>
      <c r="O118" s="61"/>
    </row>
    <row r="119" spans="1:15" ht="15" customHeight="1">
      <c r="A119" s="70"/>
      <c r="B119" s="70">
        <v>72</v>
      </c>
      <c r="C119" s="68"/>
      <c r="D119" s="71" t="s">
        <v>209</v>
      </c>
      <c r="E119" s="74"/>
      <c r="F119" s="74">
        <f>F63+F72+F113</f>
        <v>1924319</v>
      </c>
      <c r="G119" s="76">
        <f>G113+G72+G63</f>
        <v>1653141.52</v>
      </c>
      <c r="H119" s="74">
        <f>IF(F119=0,0,IF(G119&gt;0,G119/F119*100,0))</f>
        <v>85.9078728630752</v>
      </c>
      <c r="I119" s="74"/>
      <c r="J119" s="74">
        <f>J113+J72+J63</f>
        <v>1441307</v>
      </c>
      <c r="K119" s="74">
        <f>K63+K72+K113</f>
        <v>1736950</v>
      </c>
      <c r="L119" s="76">
        <f>L113+L72+L63</f>
        <v>968282.6600000001</v>
      </c>
      <c r="M119" s="74">
        <f>IF(K119=0,0,IF(L119&gt;0,L119/K119*100,0))</f>
        <v>55.74614467889116</v>
      </c>
      <c r="N119" s="74"/>
      <c r="O119" s="74">
        <f>O63+O72+O113</f>
        <v>1466120</v>
      </c>
    </row>
    <row r="120" spans="1:15" ht="5.25" customHeight="1">
      <c r="A120" s="72"/>
      <c r="B120" s="72"/>
      <c r="C120" s="68"/>
      <c r="D120" s="69"/>
      <c r="E120" s="61"/>
      <c r="F120" s="61"/>
      <c r="G120" s="77"/>
      <c r="H120" s="61"/>
      <c r="I120" s="61"/>
      <c r="J120" s="61"/>
      <c r="K120" s="61"/>
      <c r="L120" s="77"/>
      <c r="M120" s="61"/>
      <c r="N120" s="61"/>
      <c r="O120" s="61"/>
    </row>
    <row r="121" spans="1:15" ht="13.5" customHeight="1">
      <c r="A121" s="70"/>
      <c r="B121" s="70">
        <v>73</v>
      </c>
      <c r="C121" s="68"/>
      <c r="D121" s="71" t="s">
        <v>151</v>
      </c>
      <c r="E121" s="74"/>
      <c r="F121" s="213">
        <f>F127+F132</f>
        <v>1250524</v>
      </c>
      <c r="G121" s="257">
        <f>G127+G132</f>
        <v>1034724.23</v>
      </c>
      <c r="H121" s="74">
        <f>IF(F121=0,0,IF(G121&gt;0,G121/F121*100,0))</f>
        <v>82.74325242858194</v>
      </c>
      <c r="I121" s="74"/>
      <c r="J121" s="74" t="e">
        <f>J132</f>
        <v>#REF!</v>
      </c>
      <c r="K121" s="213">
        <f>K127+K132</f>
        <v>1314904</v>
      </c>
      <c r="L121" s="257">
        <f>L127+L132</f>
        <v>801932.26</v>
      </c>
      <c r="M121" s="74">
        <f>IF(K121=0,0,IF(L121&gt;0,L121/K121*100,0))</f>
        <v>60.98789417326284</v>
      </c>
      <c r="N121" s="74"/>
      <c r="O121" s="213">
        <f>O127+O132</f>
        <v>1567098</v>
      </c>
    </row>
    <row r="122" ht="4.5" customHeight="1" hidden="1">
      <c r="D122" s="82"/>
    </row>
    <row r="123" ht="47.25" customHeight="1" hidden="1">
      <c r="D123" s="82"/>
    </row>
    <row r="124" spans="1:15" ht="16.5" customHeight="1">
      <c r="A124" s="424"/>
      <c r="B124" s="424"/>
      <c r="C124" s="424"/>
      <c r="D124" s="424"/>
      <c r="E124" s="59"/>
      <c r="F124" s="419" t="s">
        <v>497</v>
      </c>
      <c r="G124" s="420"/>
      <c r="H124" s="421"/>
      <c r="I124" s="61"/>
      <c r="J124" s="419" t="s">
        <v>498</v>
      </c>
      <c r="K124" s="420"/>
      <c r="L124" s="420"/>
      <c r="M124" s="420"/>
      <c r="N124" s="59"/>
      <c r="O124" s="425" t="s">
        <v>499</v>
      </c>
    </row>
    <row r="125" spans="1:15" ht="52.5" customHeight="1">
      <c r="A125" s="423" t="s">
        <v>392</v>
      </c>
      <c r="B125" s="423"/>
      <c r="C125" s="423"/>
      <c r="D125" s="63" t="s">
        <v>300</v>
      </c>
      <c r="E125" s="64"/>
      <c r="F125" s="254" t="s">
        <v>201</v>
      </c>
      <c r="G125" s="254" t="s">
        <v>204</v>
      </c>
      <c r="H125" s="64" t="s">
        <v>205</v>
      </c>
      <c r="I125" s="65"/>
      <c r="J125" s="64" t="s">
        <v>201</v>
      </c>
      <c r="K125" s="64" t="s">
        <v>201</v>
      </c>
      <c r="L125" s="254" t="s">
        <v>204</v>
      </c>
      <c r="M125" s="64" t="s">
        <v>205</v>
      </c>
      <c r="N125" s="64"/>
      <c r="O125" s="426"/>
    </row>
    <row r="126" spans="1:15" ht="30" customHeight="1">
      <c r="A126" s="62" t="s">
        <v>374</v>
      </c>
      <c r="B126" s="62" t="s">
        <v>206</v>
      </c>
      <c r="C126" s="62" t="s">
        <v>210</v>
      </c>
      <c r="D126" s="63"/>
      <c r="E126" s="65"/>
      <c r="F126" s="255" t="s">
        <v>207</v>
      </c>
      <c r="G126" s="255" t="s">
        <v>207</v>
      </c>
      <c r="H126" s="65" t="s">
        <v>208</v>
      </c>
      <c r="I126" s="65"/>
      <c r="J126" s="65" t="s">
        <v>207</v>
      </c>
      <c r="K126" s="65" t="s">
        <v>207</v>
      </c>
      <c r="L126" s="255" t="s">
        <v>207</v>
      </c>
      <c r="M126" s="65" t="s">
        <v>208</v>
      </c>
      <c r="N126" s="65"/>
      <c r="O126" s="65" t="s">
        <v>207</v>
      </c>
    </row>
    <row r="127" spans="1:15" ht="18" customHeight="1">
      <c r="A127" s="72"/>
      <c r="B127" s="72">
        <v>731</v>
      </c>
      <c r="C127" s="58"/>
      <c r="D127" s="73" t="s">
        <v>110</v>
      </c>
      <c r="E127" s="61"/>
      <c r="F127" s="74">
        <f>F129+F130</f>
        <v>2500</v>
      </c>
      <c r="G127" s="76">
        <f>G129+G130</f>
        <v>2495.8</v>
      </c>
      <c r="H127" s="74">
        <f>IF(F127=0,0,IF(G127&gt;0,G127/F127*100,0))</f>
        <v>99.83200000000001</v>
      </c>
      <c r="I127" s="74"/>
      <c r="J127" s="74"/>
      <c r="K127" s="74">
        <f>K129+K130</f>
        <v>21000</v>
      </c>
      <c r="L127" s="76">
        <f>L129+L130</f>
        <v>0</v>
      </c>
      <c r="M127" s="74">
        <f>IF(K127=0,0,IF(L127&gt;0,L127/K127*100,0))</f>
        <v>0</v>
      </c>
      <c r="N127" s="74"/>
      <c r="O127" s="74">
        <f>O129+O130</f>
        <v>0</v>
      </c>
    </row>
    <row r="128" spans="1:15" ht="3" customHeight="1">
      <c r="A128" s="72"/>
      <c r="B128" s="72"/>
      <c r="C128" s="58"/>
      <c r="D128" s="73"/>
      <c r="E128" s="61"/>
      <c r="F128" s="74"/>
      <c r="G128" s="76"/>
      <c r="H128" s="74"/>
      <c r="I128" s="74"/>
      <c r="J128" s="74"/>
      <c r="K128" s="74"/>
      <c r="L128" s="76"/>
      <c r="M128" s="74"/>
      <c r="N128" s="74"/>
      <c r="O128" s="74"/>
    </row>
    <row r="129" spans="1:15" ht="15.75" customHeight="1">
      <c r="A129" s="72"/>
      <c r="B129" s="72"/>
      <c r="C129" s="68">
        <v>731111</v>
      </c>
      <c r="D129" s="69" t="s">
        <v>150</v>
      </c>
      <c r="E129" s="61"/>
      <c r="F129" s="61">
        <v>0</v>
      </c>
      <c r="G129" s="77">
        <v>0</v>
      </c>
      <c r="H129" s="61">
        <f>IF(F129=0,0,IF(G129&gt;0,G129/F129*100,0))</f>
        <v>0</v>
      </c>
      <c r="I129" s="61"/>
      <c r="J129" s="61"/>
      <c r="K129" s="61">
        <f>IF(B129=0,0,IF(G129&gt;0,B129/G129*100,0))</f>
        <v>0</v>
      </c>
      <c r="L129" s="77">
        <v>0</v>
      </c>
      <c r="M129" s="61">
        <f>IF(K129=0,0,IF(L129&gt;0,L129/K129*100,0))</f>
        <v>0</v>
      </c>
      <c r="N129" s="61"/>
      <c r="O129" s="61">
        <v>0</v>
      </c>
    </row>
    <row r="130" spans="1:15" ht="15.75" customHeight="1">
      <c r="A130" s="72"/>
      <c r="B130" s="72"/>
      <c r="C130" s="68">
        <v>731121</v>
      </c>
      <c r="D130" s="69" t="s">
        <v>421</v>
      </c>
      <c r="E130" s="61"/>
      <c r="F130" s="61">
        <v>2500</v>
      </c>
      <c r="G130" s="77">
        <v>2495.8</v>
      </c>
      <c r="H130" s="61">
        <f>IF(F130=0,0,IF(G130&gt;0,G130/F130*100,0))</f>
        <v>99.83200000000001</v>
      </c>
      <c r="I130" s="61"/>
      <c r="J130" s="61"/>
      <c r="K130" s="61">
        <v>21000</v>
      </c>
      <c r="L130" s="77">
        <v>0</v>
      </c>
      <c r="M130" s="61">
        <f>IF(K130=0,0,IF(L130&gt;0,L130/K130*100,0))</f>
        <v>0</v>
      </c>
      <c r="O130" s="61">
        <v>0</v>
      </c>
    </row>
    <row r="131" spans="1:6" ht="4.5" customHeight="1">
      <c r="A131" s="118"/>
      <c r="D131" s="82"/>
      <c r="F131" s="58"/>
    </row>
    <row r="132" spans="1:15" ht="14.25" customHeight="1">
      <c r="A132" s="72"/>
      <c r="B132" s="72">
        <v>732</v>
      </c>
      <c r="C132" s="68"/>
      <c r="D132" s="73" t="s">
        <v>314</v>
      </c>
      <c r="E132" s="74"/>
      <c r="F132" s="75">
        <f>F134+F152+F159</f>
        <v>1248024</v>
      </c>
      <c r="G132" s="256">
        <f>G134+G159+G152</f>
        <v>1032228.4299999999</v>
      </c>
      <c r="H132" s="74">
        <f>IF(F132=0,0,IF(G132&gt;0,G132/F132*100,0))</f>
        <v>82.70902082011243</v>
      </c>
      <c r="I132" s="74"/>
      <c r="J132" s="74" t="e">
        <f>SUM(J134+J159+#REF!+#REF!+#REF!+J174)</f>
        <v>#REF!</v>
      </c>
      <c r="K132" s="75">
        <f>K134+K152+K159</f>
        <v>1293904</v>
      </c>
      <c r="L132" s="256">
        <f>L134+L159+L152</f>
        <v>801932.26</v>
      </c>
      <c r="M132" s="74">
        <f>IF(K132=0,0,IF(L132&gt;0,L132/K132*100,0))</f>
        <v>61.977724777108655</v>
      </c>
      <c r="N132" s="74"/>
      <c r="O132" s="75">
        <f>O134+O152+O159</f>
        <v>1567098</v>
      </c>
    </row>
    <row r="133" spans="1:15" ht="4.5" customHeight="1">
      <c r="A133" s="67"/>
      <c r="B133" s="67"/>
      <c r="C133" s="68"/>
      <c r="D133" s="69"/>
      <c r="E133" s="61"/>
      <c r="F133" s="61"/>
      <c r="G133" s="77"/>
      <c r="H133" s="61"/>
      <c r="I133" s="61"/>
      <c r="J133" s="61"/>
      <c r="K133" s="61"/>
      <c r="L133" s="77"/>
      <c r="M133" s="61"/>
      <c r="N133" s="61"/>
      <c r="O133" s="61"/>
    </row>
    <row r="134" spans="1:15" ht="17.25" customHeight="1">
      <c r="A134" s="67"/>
      <c r="B134" s="67"/>
      <c r="C134" s="70">
        <v>732112</v>
      </c>
      <c r="D134" s="73" t="s">
        <v>111</v>
      </c>
      <c r="E134" s="74"/>
      <c r="F134" s="75">
        <f>SUM(F136:F150)</f>
        <v>135200</v>
      </c>
      <c r="G134" s="75">
        <f>SUM(G136:G150)</f>
        <v>164561.12</v>
      </c>
      <c r="H134" s="74">
        <f>IF(F134=0,0,IF(G134&gt;0,G134/F134*100,0))</f>
        <v>121.71680473372781</v>
      </c>
      <c r="I134" s="74"/>
      <c r="J134" s="74">
        <f>SUM(J137:J137)</f>
        <v>20000</v>
      </c>
      <c r="K134" s="75">
        <f>SUM(K136:K150)</f>
        <v>369100</v>
      </c>
      <c r="L134" s="75">
        <f>SUM(L136:L150)</f>
        <v>154400</v>
      </c>
      <c r="M134" s="74">
        <f>IF(K134=0,0,IF(L134&gt;0,L134/K134*100,0))</f>
        <v>41.83148198320239</v>
      </c>
      <c r="N134" s="74"/>
      <c r="O134" s="75">
        <f>SUM(O136:O150)</f>
        <v>435000</v>
      </c>
    </row>
    <row r="135" spans="1:15" ht="4.5" customHeight="1">
      <c r="A135" s="67"/>
      <c r="B135" s="67"/>
      <c r="C135" s="68"/>
      <c r="D135" s="69"/>
      <c r="E135" s="61"/>
      <c r="F135" s="61"/>
      <c r="G135" s="77"/>
      <c r="H135" s="61"/>
      <c r="I135" s="61"/>
      <c r="J135" s="61"/>
      <c r="K135" s="61"/>
      <c r="L135" s="77"/>
      <c r="M135" s="61"/>
      <c r="N135" s="61"/>
      <c r="O135" s="61"/>
    </row>
    <row r="136" spans="1:15" ht="29.25" customHeight="1">
      <c r="A136" s="67"/>
      <c r="B136" s="67"/>
      <c r="C136" s="68"/>
      <c r="D136" s="69" t="s">
        <v>395</v>
      </c>
      <c r="E136" s="61"/>
      <c r="F136" s="61">
        <v>50000</v>
      </c>
      <c r="G136" s="77">
        <v>100000</v>
      </c>
      <c r="H136" s="61">
        <f>IF(F136=0,0,IF(G136&gt;0,G136/F136*100,0))</f>
        <v>200</v>
      </c>
      <c r="I136" s="61"/>
      <c r="J136" s="61"/>
      <c r="K136" s="77">
        <v>170000</v>
      </c>
      <c r="L136" s="77">
        <v>130300</v>
      </c>
      <c r="M136" s="77">
        <f>IF(K136=0,0,IF(L136&gt;0,L136/K136*100,0))</f>
        <v>76.6470588235294</v>
      </c>
      <c r="N136" s="77"/>
      <c r="O136" s="61">
        <v>100000</v>
      </c>
    </row>
    <row r="137" spans="1:15" ht="14.25" customHeight="1">
      <c r="A137" s="67"/>
      <c r="B137" s="67"/>
      <c r="C137" s="68"/>
      <c r="D137" s="69" t="s">
        <v>83</v>
      </c>
      <c r="E137" s="61"/>
      <c r="F137" s="61">
        <v>10000</v>
      </c>
      <c r="G137" s="77">
        <v>0</v>
      </c>
      <c r="H137" s="61">
        <f>IF(F137=0,0,IF(G137&gt;0,G137/F137*100,0))</f>
        <v>0</v>
      </c>
      <c r="I137" s="61"/>
      <c r="J137" s="61">
        <v>20000</v>
      </c>
      <c r="K137" s="77">
        <v>16100</v>
      </c>
      <c r="L137" s="77">
        <v>16100</v>
      </c>
      <c r="M137" s="77">
        <f>IF(K137=0,0,IF(L137&gt;0,L137/K137*100,0))</f>
        <v>100</v>
      </c>
      <c r="N137" s="77"/>
      <c r="O137" s="61">
        <v>15000</v>
      </c>
    </row>
    <row r="138" spans="1:15" ht="27" customHeight="1">
      <c r="A138" s="67"/>
      <c r="B138" s="67"/>
      <c r="C138" s="68"/>
      <c r="D138" s="69" t="s">
        <v>546</v>
      </c>
      <c r="E138" s="61"/>
      <c r="F138" s="61">
        <v>0</v>
      </c>
      <c r="G138" s="77">
        <v>0</v>
      </c>
      <c r="H138" s="61">
        <f>IF(F138=0,0,IF(G138&gt;0,G138/F138*100,0))</f>
        <v>0</v>
      </c>
      <c r="I138" s="61"/>
      <c r="J138" s="61"/>
      <c r="K138" s="77">
        <v>0</v>
      </c>
      <c r="L138" s="77">
        <v>0</v>
      </c>
      <c r="M138" s="77">
        <f>IF(K138=0,0,IF(L138&gt;0,L138/K138*100,0))</f>
        <v>0</v>
      </c>
      <c r="N138" s="77"/>
      <c r="O138" s="61">
        <v>30000</v>
      </c>
    </row>
    <row r="139" spans="1:15" ht="46.5" customHeight="1">
      <c r="A139" s="67"/>
      <c r="B139" s="67"/>
      <c r="C139" s="68"/>
      <c r="D139" s="69" t="s">
        <v>396</v>
      </c>
      <c r="E139" s="61"/>
      <c r="F139" s="61">
        <v>10000</v>
      </c>
      <c r="G139" s="77">
        <v>0</v>
      </c>
      <c r="H139" s="61">
        <v>0</v>
      </c>
      <c r="I139" s="61"/>
      <c r="J139" s="61"/>
      <c r="K139" s="77">
        <v>0</v>
      </c>
      <c r="L139" s="77">
        <v>0</v>
      </c>
      <c r="M139" s="77">
        <v>0</v>
      </c>
      <c r="N139" s="77"/>
      <c r="O139" s="61">
        <v>0</v>
      </c>
    </row>
    <row r="140" spans="1:15" ht="41.25" customHeight="1">
      <c r="A140" s="67"/>
      <c r="B140" s="67"/>
      <c r="C140" s="68"/>
      <c r="D140" s="69" t="s">
        <v>397</v>
      </c>
      <c r="E140" s="61"/>
      <c r="F140" s="61">
        <v>0</v>
      </c>
      <c r="G140" s="77">
        <v>0</v>
      </c>
      <c r="H140" s="61">
        <f aca="true" t="shared" si="10" ref="H140:H150">IF(F140=0,0,IF(G140&gt;0,G140/F140*100,0))</f>
        <v>0</v>
      </c>
      <c r="I140" s="61"/>
      <c r="J140" s="61"/>
      <c r="K140" s="77">
        <v>0</v>
      </c>
      <c r="L140" s="77">
        <v>0</v>
      </c>
      <c r="M140" s="77">
        <f aca="true" t="shared" si="11" ref="M140:M154">IF(K140=0,0,IF(L140&gt;0,L140/K140*100,0))</f>
        <v>0</v>
      </c>
      <c r="N140" s="77"/>
      <c r="O140" s="61">
        <v>0</v>
      </c>
    </row>
    <row r="141" spans="1:15" ht="33" customHeight="1">
      <c r="A141" s="67"/>
      <c r="B141" s="67"/>
      <c r="C141" s="68"/>
      <c r="D141" s="69" t="s">
        <v>477</v>
      </c>
      <c r="E141" s="61"/>
      <c r="F141" s="61">
        <v>29200</v>
      </c>
      <c r="G141" s="77">
        <v>29200</v>
      </c>
      <c r="H141" s="61">
        <f t="shared" si="10"/>
        <v>100</v>
      </c>
      <c r="I141" s="61"/>
      <c r="J141" s="61"/>
      <c r="K141" s="77">
        <v>0</v>
      </c>
      <c r="L141" s="77">
        <v>0</v>
      </c>
      <c r="M141" s="77">
        <f t="shared" si="11"/>
        <v>0</v>
      </c>
      <c r="N141" s="77"/>
      <c r="O141" s="61">
        <v>0</v>
      </c>
    </row>
    <row r="142" spans="1:15" ht="2.25" customHeight="1" hidden="1">
      <c r="A142" s="67"/>
      <c r="B142" s="67"/>
      <c r="C142" s="68"/>
      <c r="D142" s="69"/>
      <c r="E142" s="61"/>
      <c r="F142" s="61"/>
      <c r="G142" s="77"/>
      <c r="H142" s="61">
        <f t="shared" si="10"/>
        <v>0</v>
      </c>
      <c r="I142" s="61"/>
      <c r="J142" s="61"/>
      <c r="K142" s="77"/>
      <c r="L142" s="77"/>
      <c r="M142" s="77">
        <f t="shared" si="11"/>
        <v>0</v>
      </c>
      <c r="N142" s="77"/>
      <c r="O142" s="61"/>
    </row>
    <row r="143" spans="1:15" ht="16.5" customHeight="1">
      <c r="A143" s="67"/>
      <c r="B143" s="67"/>
      <c r="C143" s="68"/>
      <c r="D143" s="69" t="s">
        <v>505</v>
      </c>
      <c r="E143" s="61"/>
      <c r="F143" s="61">
        <v>36000</v>
      </c>
      <c r="G143" s="77">
        <v>35361.12</v>
      </c>
      <c r="H143" s="61">
        <f t="shared" si="10"/>
        <v>98.22533333333334</v>
      </c>
      <c r="I143" s="61"/>
      <c r="J143" s="61"/>
      <c r="K143" s="77">
        <v>0</v>
      </c>
      <c r="L143" s="77">
        <v>0</v>
      </c>
      <c r="M143" s="77">
        <f t="shared" si="11"/>
        <v>0</v>
      </c>
      <c r="N143" s="77"/>
      <c r="O143" s="61">
        <v>0</v>
      </c>
    </row>
    <row r="144" spans="1:15" ht="30" customHeight="1">
      <c r="A144" s="67"/>
      <c r="B144" s="67"/>
      <c r="C144" s="68"/>
      <c r="D144" s="69" t="s">
        <v>506</v>
      </c>
      <c r="E144" s="61"/>
      <c r="F144" s="61">
        <v>0</v>
      </c>
      <c r="G144" s="77">
        <v>0</v>
      </c>
      <c r="H144" s="61">
        <f t="shared" si="10"/>
        <v>0</v>
      </c>
      <c r="I144" s="61"/>
      <c r="J144" s="61"/>
      <c r="K144" s="77">
        <v>50000</v>
      </c>
      <c r="L144" s="77">
        <v>0</v>
      </c>
      <c r="M144" s="77">
        <f t="shared" si="11"/>
        <v>0</v>
      </c>
      <c r="N144" s="77"/>
      <c r="O144" s="61">
        <v>0</v>
      </c>
    </row>
    <row r="145" spans="1:15" ht="28.5" customHeight="1">
      <c r="A145" s="67"/>
      <c r="B145" s="67"/>
      <c r="C145" s="68"/>
      <c r="D145" s="69" t="s">
        <v>410</v>
      </c>
      <c r="E145" s="61"/>
      <c r="F145" s="61">
        <v>0</v>
      </c>
      <c r="G145" s="77">
        <v>0</v>
      </c>
      <c r="H145" s="61">
        <f t="shared" si="10"/>
        <v>0</v>
      </c>
      <c r="I145" s="61"/>
      <c r="J145" s="61"/>
      <c r="K145" s="77">
        <v>0</v>
      </c>
      <c r="L145" s="77">
        <v>0</v>
      </c>
      <c r="M145" s="77">
        <f t="shared" si="11"/>
        <v>0</v>
      </c>
      <c r="N145" s="77"/>
      <c r="O145" s="61">
        <v>71000</v>
      </c>
    </row>
    <row r="146" spans="1:15" ht="30" customHeight="1">
      <c r="A146" s="67"/>
      <c r="B146" s="67"/>
      <c r="C146" s="68"/>
      <c r="D146" s="69" t="s">
        <v>426</v>
      </c>
      <c r="E146" s="61"/>
      <c r="F146" s="61">
        <v>0</v>
      </c>
      <c r="G146" s="77">
        <v>0</v>
      </c>
      <c r="H146" s="61">
        <f t="shared" si="10"/>
        <v>0</v>
      </c>
      <c r="I146" s="61"/>
      <c r="J146" s="61"/>
      <c r="K146" s="77">
        <v>8000</v>
      </c>
      <c r="L146" s="77">
        <v>8000</v>
      </c>
      <c r="M146" s="77">
        <f t="shared" si="11"/>
        <v>100</v>
      </c>
      <c r="N146" s="77"/>
      <c r="O146" s="61">
        <v>0</v>
      </c>
    </row>
    <row r="147" spans="1:15" ht="28.5" customHeight="1">
      <c r="A147" s="67"/>
      <c r="B147" s="67"/>
      <c r="C147" s="68"/>
      <c r="D147" s="69" t="s">
        <v>554</v>
      </c>
      <c r="E147" s="61"/>
      <c r="F147" s="61">
        <v>0</v>
      </c>
      <c r="G147" s="77">
        <v>0</v>
      </c>
      <c r="H147" s="61">
        <f t="shared" si="10"/>
        <v>0</v>
      </c>
      <c r="I147" s="61"/>
      <c r="J147" s="61"/>
      <c r="K147" s="77">
        <v>0</v>
      </c>
      <c r="L147" s="77">
        <v>0</v>
      </c>
      <c r="M147" s="77">
        <f t="shared" si="11"/>
        <v>0</v>
      </c>
      <c r="N147" s="77"/>
      <c r="O147" s="61">
        <v>70000</v>
      </c>
    </row>
    <row r="148" spans="1:15" ht="33" customHeight="1">
      <c r="A148" s="67"/>
      <c r="B148" s="67"/>
      <c r="C148" s="68"/>
      <c r="D148" s="69" t="s">
        <v>427</v>
      </c>
      <c r="E148" s="61"/>
      <c r="F148" s="61">
        <v>0</v>
      </c>
      <c r="G148" s="77">
        <v>0</v>
      </c>
      <c r="H148" s="61">
        <f t="shared" si="10"/>
        <v>0</v>
      </c>
      <c r="I148" s="61"/>
      <c r="J148" s="61"/>
      <c r="K148" s="77">
        <v>0</v>
      </c>
      <c r="L148" s="77">
        <v>0</v>
      </c>
      <c r="M148" s="77">
        <f t="shared" si="11"/>
        <v>0</v>
      </c>
      <c r="N148" s="77"/>
      <c r="O148" s="61">
        <v>0</v>
      </c>
    </row>
    <row r="149" spans="1:15" ht="14.25" customHeight="1">
      <c r="A149" s="67"/>
      <c r="B149" s="67"/>
      <c r="C149" s="68"/>
      <c r="D149" s="69" t="s">
        <v>555</v>
      </c>
      <c r="E149" s="61"/>
      <c r="F149" s="61">
        <v>0</v>
      </c>
      <c r="G149" s="77">
        <v>0</v>
      </c>
      <c r="H149" s="61">
        <f t="shared" si="10"/>
        <v>0</v>
      </c>
      <c r="I149" s="61"/>
      <c r="J149" s="61"/>
      <c r="K149" s="77">
        <v>125000</v>
      </c>
      <c r="L149" s="77">
        <v>0</v>
      </c>
      <c r="M149" s="77">
        <f t="shared" si="11"/>
        <v>0</v>
      </c>
      <c r="N149" s="77"/>
      <c r="O149" s="61">
        <v>125000</v>
      </c>
    </row>
    <row r="150" spans="1:15" ht="45.75" customHeight="1">
      <c r="A150" s="67"/>
      <c r="B150" s="67"/>
      <c r="C150" s="68"/>
      <c r="D150" s="69" t="s">
        <v>504</v>
      </c>
      <c r="E150" s="61"/>
      <c r="F150" s="61">
        <v>0</v>
      </c>
      <c r="G150" s="77">
        <v>0</v>
      </c>
      <c r="H150" s="61">
        <f t="shared" si="10"/>
        <v>0</v>
      </c>
      <c r="I150" s="61"/>
      <c r="J150" s="61"/>
      <c r="K150" s="77">
        <v>0</v>
      </c>
      <c r="L150" s="77">
        <v>0</v>
      </c>
      <c r="M150" s="77">
        <f t="shared" si="11"/>
        <v>0</v>
      </c>
      <c r="N150" s="77"/>
      <c r="O150" s="61">
        <v>24000</v>
      </c>
    </row>
    <row r="151" spans="1:15" ht="3.75" customHeight="1">
      <c r="A151" s="67"/>
      <c r="B151" s="67"/>
      <c r="C151" s="68"/>
      <c r="D151" s="69"/>
      <c r="E151" s="61"/>
      <c r="F151" s="61"/>
      <c r="G151" s="77"/>
      <c r="H151" s="61"/>
      <c r="I151" s="61"/>
      <c r="J151" s="61"/>
      <c r="K151" s="61"/>
      <c r="L151" s="77"/>
      <c r="M151" s="61"/>
      <c r="N151" s="61"/>
      <c r="O151" s="61"/>
    </row>
    <row r="152" spans="1:15" s="306" customFormat="1" ht="19.5" customHeight="1">
      <c r="A152" s="226"/>
      <c r="B152" s="226"/>
      <c r="C152" s="97"/>
      <c r="D152" s="98" t="s">
        <v>193</v>
      </c>
      <c r="E152" s="83"/>
      <c r="F152" s="83">
        <f aca="true" t="shared" si="12" ref="F152:L152">F154</f>
        <v>0</v>
      </c>
      <c r="G152" s="266">
        <f t="shared" si="12"/>
        <v>0</v>
      </c>
      <c r="H152" s="266">
        <f t="shared" si="12"/>
        <v>0</v>
      </c>
      <c r="I152" s="266">
        <f t="shared" si="12"/>
        <v>0</v>
      </c>
      <c r="J152" s="266">
        <f t="shared" si="12"/>
        <v>0</v>
      </c>
      <c r="K152" s="83">
        <f t="shared" si="12"/>
        <v>0</v>
      </c>
      <c r="L152" s="266">
        <f t="shared" si="12"/>
        <v>0</v>
      </c>
      <c r="M152" s="61">
        <f t="shared" si="11"/>
        <v>0</v>
      </c>
      <c r="N152" s="83"/>
      <c r="O152" s="74">
        <f>O154</f>
        <v>20000</v>
      </c>
    </row>
    <row r="153" spans="1:15" ht="4.5" customHeight="1">
      <c r="A153" s="67"/>
      <c r="B153" s="67"/>
      <c r="C153" s="68"/>
      <c r="D153" s="69"/>
      <c r="E153" s="61"/>
      <c r="F153" s="61"/>
      <c r="G153" s="77"/>
      <c r="H153" s="61"/>
      <c r="I153" s="61"/>
      <c r="J153" s="61"/>
      <c r="K153" s="61"/>
      <c r="L153" s="77"/>
      <c r="M153" s="61"/>
      <c r="N153" s="61"/>
      <c r="O153" s="61"/>
    </row>
    <row r="154" spans="1:15" ht="22.5" customHeight="1">
      <c r="A154" s="67"/>
      <c r="B154" s="67"/>
      <c r="C154" s="68"/>
      <c r="D154" s="69" t="s">
        <v>428</v>
      </c>
      <c r="E154" s="61"/>
      <c r="F154" s="61">
        <v>0</v>
      </c>
      <c r="G154" s="77">
        <v>0</v>
      </c>
      <c r="H154" s="61">
        <v>0</v>
      </c>
      <c r="I154" s="61"/>
      <c r="J154" s="61"/>
      <c r="K154" s="61">
        <v>0</v>
      </c>
      <c r="L154" s="77">
        <v>0</v>
      </c>
      <c r="M154" s="61">
        <f t="shared" si="11"/>
        <v>0</v>
      </c>
      <c r="N154" s="61"/>
      <c r="O154" s="61">
        <v>20000</v>
      </c>
    </row>
    <row r="155" spans="1:15" ht="12" customHeight="1" hidden="1">
      <c r="A155" s="67"/>
      <c r="B155" s="67"/>
      <c r="C155" s="68"/>
      <c r="D155" s="69"/>
      <c r="E155" s="61"/>
      <c r="F155" s="61"/>
      <c r="G155" s="77"/>
      <c r="H155" s="61"/>
      <c r="I155" s="61"/>
      <c r="J155" s="61"/>
      <c r="K155" s="61"/>
      <c r="L155" s="77"/>
      <c r="M155" s="61"/>
      <c r="N155" s="61"/>
      <c r="O155" s="61"/>
    </row>
    <row r="156" spans="1:15" ht="16.5" customHeight="1">
      <c r="A156" s="424"/>
      <c r="B156" s="424"/>
      <c r="C156" s="424"/>
      <c r="D156" s="424"/>
      <c r="E156" s="59"/>
      <c r="F156" s="419" t="s">
        <v>497</v>
      </c>
      <c r="G156" s="420"/>
      <c r="H156" s="421"/>
      <c r="I156" s="61"/>
      <c r="J156" s="419" t="s">
        <v>498</v>
      </c>
      <c r="K156" s="420"/>
      <c r="L156" s="420"/>
      <c r="M156" s="420"/>
      <c r="N156" s="59"/>
      <c r="O156" s="425" t="s">
        <v>499</v>
      </c>
    </row>
    <row r="157" spans="1:15" ht="52.5" customHeight="1">
      <c r="A157" s="423" t="s">
        <v>392</v>
      </c>
      <c r="B157" s="423"/>
      <c r="C157" s="423"/>
      <c r="D157" s="63" t="s">
        <v>300</v>
      </c>
      <c r="E157" s="64"/>
      <c r="F157" s="254" t="s">
        <v>201</v>
      </c>
      <c r="G157" s="254" t="s">
        <v>204</v>
      </c>
      <c r="H157" s="64" t="s">
        <v>205</v>
      </c>
      <c r="I157" s="65"/>
      <c r="J157" s="64" t="s">
        <v>201</v>
      </c>
      <c r="K157" s="64" t="s">
        <v>201</v>
      </c>
      <c r="L157" s="254" t="s">
        <v>204</v>
      </c>
      <c r="M157" s="64" t="s">
        <v>205</v>
      </c>
      <c r="N157" s="64"/>
      <c r="O157" s="426"/>
    </row>
    <row r="158" spans="1:15" ht="30" customHeight="1">
      <c r="A158" s="62" t="s">
        <v>374</v>
      </c>
      <c r="B158" s="62" t="s">
        <v>206</v>
      </c>
      <c r="C158" s="62" t="s">
        <v>210</v>
      </c>
      <c r="D158" s="63"/>
      <c r="E158" s="65"/>
      <c r="F158" s="255" t="s">
        <v>207</v>
      </c>
      <c r="G158" s="255" t="s">
        <v>207</v>
      </c>
      <c r="H158" s="65" t="s">
        <v>208</v>
      </c>
      <c r="I158" s="65"/>
      <c r="J158" s="65" t="s">
        <v>207</v>
      </c>
      <c r="K158" s="65" t="s">
        <v>207</v>
      </c>
      <c r="L158" s="255" t="s">
        <v>207</v>
      </c>
      <c r="M158" s="65" t="s">
        <v>208</v>
      </c>
      <c r="N158" s="65"/>
      <c r="O158" s="65" t="s">
        <v>207</v>
      </c>
    </row>
    <row r="159" spans="1:15" ht="22.5" customHeight="1">
      <c r="A159" s="85"/>
      <c r="B159" s="85"/>
      <c r="C159" s="97">
        <v>732114</v>
      </c>
      <c r="D159" s="98" t="s">
        <v>112</v>
      </c>
      <c r="E159" s="83"/>
      <c r="F159" s="75">
        <f>SUM(F161:F168)</f>
        <v>1112824</v>
      </c>
      <c r="G159" s="256">
        <f>SUM(G161:G168)</f>
        <v>867667.3099999999</v>
      </c>
      <c r="H159" s="83">
        <f>IF(F159=0,0,IF(G159&gt;0,G159/F159*100,0))</f>
        <v>77.96985956449537</v>
      </c>
      <c r="I159" s="83"/>
      <c r="J159" s="83">
        <f>SUM(J161:J163)</f>
        <v>649500</v>
      </c>
      <c r="K159" s="75">
        <f>SUM(K161:K170)</f>
        <v>924804</v>
      </c>
      <c r="L159" s="75">
        <f>SUM(L161:L170)</f>
        <v>647532.26</v>
      </c>
      <c r="M159" s="83">
        <f>IF(K159=0,0,IF(L159&gt;0,L159/K159*100,0))</f>
        <v>70.01832388268217</v>
      </c>
      <c r="N159" s="83"/>
      <c r="O159" s="75">
        <f>SUM(O161:O170)</f>
        <v>1112098</v>
      </c>
    </row>
    <row r="160" spans="1:15" ht="5.25" customHeight="1">
      <c r="A160" s="85"/>
      <c r="B160" s="85"/>
      <c r="C160" s="97"/>
      <c r="D160" s="98"/>
      <c r="E160" s="83"/>
      <c r="F160" s="74"/>
      <c r="G160" s="76"/>
      <c r="H160" s="83"/>
      <c r="I160" s="83"/>
      <c r="J160" s="83"/>
      <c r="K160" s="74"/>
      <c r="L160" s="76"/>
      <c r="M160" s="83"/>
      <c r="N160" s="83"/>
      <c r="O160" s="74"/>
    </row>
    <row r="161" spans="1:15" ht="36" customHeight="1">
      <c r="A161" s="85"/>
      <c r="B161" s="85"/>
      <c r="C161" s="86"/>
      <c r="D161" s="87" t="s">
        <v>192</v>
      </c>
      <c r="E161" s="80"/>
      <c r="F161" s="61">
        <v>512100</v>
      </c>
      <c r="G161" s="77">
        <v>505307.55</v>
      </c>
      <c r="H161" s="80">
        <f aca="true" t="shared" si="13" ref="H161:H171">IF(F161=0,0,IF(G161&gt;0,G161/F161*100,0))</f>
        <v>98.67360867018161</v>
      </c>
      <c r="I161" s="80"/>
      <c r="J161" s="80">
        <v>589500</v>
      </c>
      <c r="K161" s="61">
        <v>592300</v>
      </c>
      <c r="L161" s="77">
        <v>443678</v>
      </c>
      <c r="M161" s="80">
        <f aca="true" t="shared" si="14" ref="M161:M171">IF(K161=0,0,IF(L161&gt;0,L161/K161*100,0))</f>
        <v>74.9076481512747</v>
      </c>
      <c r="N161" s="80"/>
      <c r="O161" s="61">
        <v>592300</v>
      </c>
    </row>
    <row r="162" spans="1:15" ht="28.5" customHeight="1">
      <c r="A162" s="67"/>
      <c r="B162" s="67"/>
      <c r="C162" s="68"/>
      <c r="D162" s="69" t="s">
        <v>274</v>
      </c>
      <c r="E162" s="61"/>
      <c r="F162" s="61">
        <v>106224</v>
      </c>
      <c r="G162" s="77">
        <v>124897.54</v>
      </c>
      <c r="H162" s="61">
        <f t="shared" si="13"/>
        <v>117.5793982527489</v>
      </c>
      <c r="I162" s="61"/>
      <c r="J162" s="61">
        <v>60000</v>
      </c>
      <c r="K162" s="61">
        <v>106224</v>
      </c>
      <c r="L162" s="77">
        <v>23435.66</v>
      </c>
      <c r="M162" s="61">
        <f t="shared" si="14"/>
        <v>22.062490585931616</v>
      </c>
      <c r="N162" s="61"/>
      <c r="O162" s="61">
        <v>106224</v>
      </c>
    </row>
    <row r="163" spans="1:15" ht="33.75" customHeight="1">
      <c r="A163" s="67"/>
      <c r="B163" s="67"/>
      <c r="C163" s="68"/>
      <c r="D163" s="69" t="s">
        <v>146</v>
      </c>
      <c r="E163" s="61"/>
      <c r="F163" s="101">
        <v>20000</v>
      </c>
      <c r="G163" s="77">
        <v>0</v>
      </c>
      <c r="H163" s="61">
        <f t="shared" si="13"/>
        <v>0</v>
      </c>
      <c r="I163" s="61"/>
      <c r="J163" s="99"/>
      <c r="K163" s="101">
        <v>20000</v>
      </c>
      <c r="L163" s="77">
        <v>0</v>
      </c>
      <c r="M163" s="61">
        <f t="shared" si="14"/>
        <v>0</v>
      </c>
      <c r="N163" s="61"/>
      <c r="O163" s="101">
        <v>0</v>
      </c>
    </row>
    <row r="164" spans="1:15" ht="39.75" customHeight="1">
      <c r="A164" s="67"/>
      <c r="B164" s="67"/>
      <c r="C164" s="68"/>
      <c r="D164" s="100" t="s">
        <v>59</v>
      </c>
      <c r="E164" s="61"/>
      <c r="F164" s="101">
        <v>472000</v>
      </c>
      <c r="G164" s="77">
        <v>237462.22</v>
      </c>
      <c r="H164" s="61">
        <f t="shared" si="13"/>
        <v>50.309792372881354</v>
      </c>
      <c r="I164" s="61"/>
      <c r="J164" s="99"/>
      <c r="K164" s="101">
        <v>174280</v>
      </c>
      <c r="L164" s="77">
        <v>150418.6</v>
      </c>
      <c r="M164" s="61">
        <f t="shared" si="14"/>
        <v>86.30858388799632</v>
      </c>
      <c r="N164" s="61"/>
      <c r="O164" s="101">
        <v>300574</v>
      </c>
    </row>
    <row r="165" spans="1:15" ht="54" customHeight="1">
      <c r="A165" s="67"/>
      <c r="B165" s="67"/>
      <c r="C165" s="68"/>
      <c r="D165" s="69" t="s">
        <v>58</v>
      </c>
      <c r="E165" s="61"/>
      <c r="F165" s="101">
        <v>0</v>
      </c>
      <c r="G165" s="77">
        <v>0</v>
      </c>
      <c r="H165" s="61">
        <f t="shared" si="13"/>
        <v>0</v>
      </c>
      <c r="I165" s="61"/>
      <c r="J165" s="99"/>
      <c r="K165" s="101">
        <v>0</v>
      </c>
      <c r="L165" s="77">
        <v>0</v>
      </c>
      <c r="M165" s="61">
        <f t="shared" si="14"/>
        <v>0</v>
      </c>
      <c r="N165" s="61"/>
      <c r="O165" s="101">
        <v>0</v>
      </c>
    </row>
    <row r="166" spans="1:15" ht="40.5" customHeight="1">
      <c r="A166" s="67"/>
      <c r="B166" s="67"/>
      <c r="C166" s="68"/>
      <c r="D166" s="69" t="s">
        <v>60</v>
      </c>
      <c r="E166" s="61"/>
      <c r="F166" s="101">
        <v>1000</v>
      </c>
      <c r="G166" s="77">
        <v>0</v>
      </c>
      <c r="H166" s="61">
        <f t="shared" si="13"/>
        <v>0</v>
      </c>
      <c r="I166" s="61"/>
      <c r="J166" s="99"/>
      <c r="K166" s="101">
        <v>1000</v>
      </c>
      <c r="L166" s="77">
        <v>0</v>
      </c>
      <c r="M166" s="61">
        <f t="shared" si="14"/>
        <v>0</v>
      </c>
      <c r="N166" s="61"/>
      <c r="O166" s="101">
        <v>15000</v>
      </c>
    </row>
    <row r="167" spans="1:15" ht="42" customHeight="1">
      <c r="A167" s="67"/>
      <c r="B167" s="67"/>
      <c r="C167" s="68"/>
      <c r="D167" s="69" t="s">
        <v>429</v>
      </c>
      <c r="E167" s="61"/>
      <c r="F167" s="101">
        <v>1500</v>
      </c>
      <c r="G167" s="77">
        <v>0</v>
      </c>
      <c r="H167" s="61">
        <f t="shared" si="13"/>
        <v>0</v>
      </c>
      <c r="I167" s="61"/>
      <c r="J167" s="99"/>
      <c r="K167" s="101">
        <v>1000</v>
      </c>
      <c r="L167" s="77">
        <v>0</v>
      </c>
      <c r="M167" s="61">
        <f t="shared" si="14"/>
        <v>0</v>
      </c>
      <c r="N167" s="61"/>
      <c r="O167" s="101">
        <v>0</v>
      </c>
    </row>
    <row r="168" spans="1:15" ht="36.75" customHeight="1">
      <c r="A168" s="67"/>
      <c r="B168" s="67"/>
      <c r="C168" s="68"/>
      <c r="D168" s="69" t="s">
        <v>478</v>
      </c>
      <c r="E168" s="61"/>
      <c r="F168" s="101">
        <v>0</v>
      </c>
      <c r="G168" s="77">
        <v>0</v>
      </c>
      <c r="H168" s="61">
        <f t="shared" si="13"/>
        <v>0</v>
      </c>
      <c r="I168" s="61"/>
      <c r="J168" s="99"/>
      <c r="K168" s="101">
        <v>0</v>
      </c>
      <c r="L168" s="77">
        <v>0</v>
      </c>
      <c r="M168" s="61">
        <f t="shared" si="14"/>
        <v>0</v>
      </c>
      <c r="N168" s="61"/>
      <c r="O168" s="101">
        <v>0</v>
      </c>
    </row>
    <row r="169" spans="1:15" ht="36.75" customHeight="1">
      <c r="A169" s="67"/>
      <c r="B169" s="67"/>
      <c r="C169" s="68"/>
      <c r="D169" s="69" t="s">
        <v>545</v>
      </c>
      <c r="E169" s="61"/>
      <c r="F169" s="101">
        <v>0</v>
      </c>
      <c r="G169" s="77">
        <v>0</v>
      </c>
      <c r="H169" s="61">
        <f t="shared" si="13"/>
        <v>0</v>
      </c>
      <c r="I169" s="61"/>
      <c r="J169" s="99"/>
      <c r="K169" s="101">
        <v>0</v>
      </c>
      <c r="L169" s="77">
        <v>0</v>
      </c>
      <c r="M169" s="61">
        <f t="shared" si="14"/>
        <v>0</v>
      </c>
      <c r="N169" s="61"/>
      <c r="O169" s="101">
        <v>18000</v>
      </c>
    </row>
    <row r="170" spans="1:15" ht="23.25" customHeight="1">
      <c r="A170" s="67"/>
      <c r="B170" s="67"/>
      <c r="C170" s="68"/>
      <c r="D170" s="69" t="s">
        <v>533</v>
      </c>
      <c r="E170" s="61"/>
      <c r="F170" s="61">
        <v>0</v>
      </c>
      <c r="G170" s="77">
        <v>0</v>
      </c>
      <c r="H170" s="61">
        <f t="shared" si="13"/>
        <v>0</v>
      </c>
      <c r="I170" s="61"/>
      <c r="J170" s="61"/>
      <c r="K170" s="61">
        <v>30000</v>
      </c>
      <c r="L170" s="77">
        <v>30000</v>
      </c>
      <c r="M170" s="61">
        <f t="shared" si="14"/>
        <v>100</v>
      </c>
      <c r="N170" s="61"/>
      <c r="O170" s="61">
        <v>80000</v>
      </c>
    </row>
    <row r="171" spans="1:15" ht="21" customHeight="1">
      <c r="A171" s="102"/>
      <c r="B171" s="102"/>
      <c r="C171" s="102"/>
      <c r="D171" s="103" t="s">
        <v>152</v>
      </c>
      <c r="E171" s="59"/>
      <c r="F171" s="264">
        <f>F127+F134+F159+F152+F174</f>
        <v>1252774</v>
      </c>
      <c r="G171" s="264">
        <f>G127+G134+G159+G152+G174</f>
        <v>1037724.23</v>
      </c>
      <c r="H171" s="382">
        <f t="shared" si="13"/>
        <v>82.83411293657116</v>
      </c>
      <c r="I171" s="383"/>
      <c r="J171" s="383"/>
      <c r="K171" s="264">
        <f>K127+K134+K159+K152+K174</f>
        <v>1318904</v>
      </c>
      <c r="L171" s="264">
        <f>L127+L134+L159+L152+L174</f>
        <v>801932.26</v>
      </c>
      <c r="M171" s="382">
        <f t="shared" si="14"/>
        <v>60.80292879542408</v>
      </c>
      <c r="N171" s="382"/>
      <c r="O171" s="143">
        <f>O127+O134+O159+O152</f>
        <v>1567098</v>
      </c>
    </row>
    <row r="172" spans="1:15" ht="3.75" customHeight="1" hidden="1">
      <c r="A172" s="67"/>
      <c r="B172" s="67"/>
      <c r="C172" s="68"/>
      <c r="D172" s="69"/>
      <c r="E172" s="61"/>
      <c r="F172" s="61"/>
      <c r="G172" s="77"/>
      <c r="H172" s="61"/>
      <c r="I172" s="61"/>
      <c r="J172" s="61"/>
      <c r="K172" s="61"/>
      <c r="L172" s="77"/>
      <c r="M172" s="61"/>
      <c r="N172" s="61"/>
      <c r="O172" s="61"/>
    </row>
    <row r="173" spans="1:15" ht="3.75" customHeight="1">
      <c r="A173" s="67"/>
      <c r="B173" s="67"/>
      <c r="C173" s="68"/>
      <c r="D173" s="69"/>
      <c r="E173" s="61"/>
      <c r="F173" s="61"/>
      <c r="G173" s="77"/>
      <c r="H173" s="61"/>
      <c r="I173" s="61"/>
      <c r="J173" s="61"/>
      <c r="K173" s="61"/>
      <c r="L173" s="77"/>
      <c r="M173" s="61"/>
      <c r="N173" s="61"/>
      <c r="O173" s="61"/>
    </row>
    <row r="174" spans="1:15" ht="19.5" customHeight="1">
      <c r="A174" s="72"/>
      <c r="B174" s="72">
        <v>733</v>
      </c>
      <c r="C174" s="68"/>
      <c r="D174" s="73" t="s">
        <v>329</v>
      </c>
      <c r="E174" s="61"/>
      <c r="F174" s="75">
        <f>F177+F178+F176</f>
        <v>2250</v>
      </c>
      <c r="G174" s="256">
        <f>G177+G178+G176</f>
        <v>3000</v>
      </c>
      <c r="H174" s="74">
        <f>IF(F174=0,0,IF(G174&gt;0,G174/F174*100,0))</f>
        <v>133.33333333333331</v>
      </c>
      <c r="I174" s="61"/>
      <c r="J174" s="74">
        <f>J177</f>
        <v>0</v>
      </c>
      <c r="K174" s="75">
        <f>K177+K178+K176</f>
        <v>4000</v>
      </c>
      <c r="L174" s="256">
        <f>L177+L178+L176</f>
        <v>0</v>
      </c>
      <c r="M174" s="74">
        <f>IF(K174=0,0,IF(L174&gt;0,L174/K174*100,0))</f>
        <v>0</v>
      </c>
      <c r="N174" s="74"/>
      <c r="O174" s="75">
        <f>O177+O178+O176</f>
        <v>2000</v>
      </c>
    </row>
    <row r="175" spans="1:15" ht="4.5" customHeight="1">
      <c r="A175" s="67"/>
      <c r="B175" s="67"/>
      <c r="C175" s="68"/>
      <c r="D175" s="69"/>
      <c r="E175" s="61"/>
      <c r="F175" s="61"/>
      <c r="G175" s="77"/>
      <c r="H175" s="61"/>
      <c r="I175" s="61"/>
      <c r="J175" s="61"/>
      <c r="K175" s="61"/>
      <c r="L175" s="77"/>
      <c r="M175" s="61"/>
      <c r="N175" s="61"/>
      <c r="O175" s="61"/>
    </row>
    <row r="176" spans="1:15" ht="18.75" customHeight="1">
      <c r="A176" s="67"/>
      <c r="B176" s="67"/>
      <c r="C176" s="68">
        <v>733111</v>
      </c>
      <c r="D176" s="69" t="s">
        <v>423</v>
      </c>
      <c r="E176" s="61"/>
      <c r="F176" s="61">
        <v>2050</v>
      </c>
      <c r="G176" s="77">
        <v>0</v>
      </c>
      <c r="H176" s="61">
        <f>IF(F176=0,0,IF(G176&gt;0,G176/F176*100,0))</f>
        <v>0</v>
      </c>
      <c r="I176" s="61"/>
      <c r="J176" s="61"/>
      <c r="K176" s="61">
        <v>2000</v>
      </c>
      <c r="L176" s="77">
        <v>0</v>
      </c>
      <c r="M176" s="61">
        <f>IF(K176=0,0,IF(L176&gt;0,L176/K176*100,0))</f>
        <v>0</v>
      </c>
      <c r="N176" s="61">
        <v>0</v>
      </c>
      <c r="O176" s="61">
        <v>1000</v>
      </c>
    </row>
    <row r="177" spans="1:15" ht="18" customHeight="1">
      <c r="A177" s="67"/>
      <c r="B177" s="67"/>
      <c r="C177" s="68">
        <v>733112</v>
      </c>
      <c r="D177" s="69" t="s">
        <v>194</v>
      </c>
      <c r="E177" s="61"/>
      <c r="F177" s="61">
        <v>200</v>
      </c>
      <c r="G177" s="77">
        <v>3000</v>
      </c>
      <c r="H177" s="61">
        <f>IF(F177=0,0,IF(G177&gt;0,G177/F177*100,0))</f>
        <v>1500</v>
      </c>
      <c r="I177" s="61"/>
      <c r="J177" s="61">
        <v>0</v>
      </c>
      <c r="K177" s="61">
        <v>2000</v>
      </c>
      <c r="L177" s="77">
        <v>0</v>
      </c>
      <c r="M177" s="61">
        <f>IF(K177=0,0,IF(L177&gt;0,L177/K177*100,0))</f>
        <v>0</v>
      </c>
      <c r="N177" s="61"/>
      <c r="O177" s="61">
        <v>1000</v>
      </c>
    </row>
    <row r="178" spans="1:15" ht="52.5" customHeight="1">
      <c r="A178" s="67"/>
      <c r="B178" s="67"/>
      <c r="C178" s="68">
        <v>733116</v>
      </c>
      <c r="D178" s="69" t="s">
        <v>195</v>
      </c>
      <c r="E178" s="61"/>
      <c r="F178" s="61">
        <v>0</v>
      </c>
      <c r="G178" s="77">
        <v>0</v>
      </c>
      <c r="H178" s="61">
        <f>IF(F178=0,0,IF(G178&gt;0,G178/F178*100,0))</f>
        <v>0</v>
      </c>
      <c r="I178" s="61"/>
      <c r="J178" s="61"/>
      <c r="K178" s="61">
        <v>0</v>
      </c>
      <c r="L178" s="77">
        <v>0</v>
      </c>
      <c r="M178" s="61">
        <f>IF(K178=0,0,IF(L178&gt;0,L178/K178*100,0))</f>
        <v>0</v>
      </c>
      <c r="N178" s="61"/>
      <c r="O178" s="61">
        <v>0</v>
      </c>
    </row>
    <row r="179" spans="1:15" ht="5.25" customHeight="1">
      <c r="A179" s="72"/>
      <c r="B179" s="72"/>
      <c r="C179" s="68"/>
      <c r="D179" s="69"/>
      <c r="E179" s="74"/>
      <c r="F179" s="74"/>
      <c r="G179" s="76"/>
      <c r="H179" s="61"/>
      <c r="I179" s="74"/>
      <c r="J179" s="74"/>
      <c r="K179" s="74"/>
      <c r="L179" s="76"/>
      <c r="M179" s="61"/>
      <c r="N179" s="61"/>
      <c r="O179" s="74"/>
    </row>
    <row r="180" spans="1:15" ht="23.25" customHeight="1">
      <c r="A180" s="105"/>
      <c r="B180" s="105"/>
      <c r="C180" s="105"/>
      <c r="D180" s="106" t="s">
        <v>153</v>
      </c>
      <c r="E180" s="107"/>
      <c r="F180" s="108">
        <f>SUM(F176:F178)</f>
        <v>2250</v>
      </c>
      <c r="G180" s="258">
        <f>SUM(G176:G178)</f>
        <v>3000</v>
      </c>
      <c r="H180" s="108">
        <f>IF(F180=0,0,IF(G180&gt;0,G180/F180*100,0))</f>
        <v>133.33333333333331</v>
      </c>
      <c r="I180" s="108"/>
      <c r="J180" s="108" t="e">
        <f>J132</f>
        <v>#REF!</v>
      </c>
      <c r="K180" s="108">
        <f>SUM(K176:K178)</f>
        <v>4000</v>
      </c>
      <c r="L180" s="258">
        <f>SUM(L176:L178)</f>
        <v>0</v>
      </c>
      <c r="M180" s="108">
        <f>IF(K180=0,0,IF(L180&gt;0,L180/K180*100,0))</f>
        <v>0</v>
      </c>
      <c r="N180" s="108"/>
      <c r="O180" s="108">
        <f>SUM(O176:O179)</f>
        <v>2000</v>
      </c>
    </row>
    <row r="181" spans="1:15" ht="16.5" customHeight="1">
      <c r="A181" s="424"/>
      <c r="B181" s="424"/>
      <c r="C181" s="424"/>
      <c r="D181" s="424"/>
      <c r="E181" s="59"/>
      <c r="F181" s="419" t="s">
        <v>497</v>
      </c>
      <c r="G181" s="420"/>
      <c r="H181" s="421"/>
      <c r="I181" s="61"/>
      <c r="J181" s="419" t="s">
        <v>498</v>
      </c>
      <c r="K181" s="420"/>
      <c r="L181" s="420"/>
      <c r="M181" s="420"/>
      <c r="N181" s="59"/>
      <c r="O181" s="425" t="s">
        <v>499</v>
      </c>
    </row>
    <row r="182" spans="1:15" ht="52.5" customHeight="1">
      <c r="A182" s="423" t="s">
        <v>392</v>
      </c>
      <c r="B182" s="423"/>
      <c r="C182" s="423"/>
      <c r="D182" s="63" t="s">
        <v>300</v>
      </c>
      <c r="E182" s="64"/>
      <c r="F182" s="254" t="s">
        <v>201</v>
      </c>
      <c r="G182" s="254" t="s">
        <v>204</v>
      </c>
      <c r="H182" s="64" t="s">
        <v>205</v>
      </c>
      <c r="I182" s="65"/>
      <c r="J182" s="64" t="s">
        <v>201</v>
      </c>
      <c r="K182" s="64" t="s">
        <v>201</v>
      </c>
      <c r="L182" s="254" t="s">
        <v>204</v>
      </c>
      <c r="M182" s="64" t="s">
        <v>205</v>
      </c>
      <c r="N182" s="64"/>
      <c r="O182" s="426"/>
    </row>
    <row r="183" spans="1:15" ht="30" customHeight="1">
      <c r="A183" s="62" t="s">
        <v>374</v>
      </c>
      <c r="B183" s="62" t="s">
        <v>206</v>
      </c>
      <c r="C183" s="62" t="s">
        <v>210</v>
      </c>
      <c r="D183" s="63"/>
      <c r="E183" s="65"/>
      <c r="F183" s="255" t="s">
        <v>207</v>
      </c>
      <c r="G183" s="255" t="s">
        <v>207</v>
      </c>
      <c r="H183" s="65" t="s">
        <v>208</v>
      </c>
      <c r="I183" s="65"/>
      <c r="J183" s="65" t="s">
        <v>207</v>
      </c>
      <c r="K183" s="65" t="s">
        <v>207</v>
      </c>
      <c r="L183" s="255" t="s">
        <v>207</v>
      </c>
      <c r="M183" s="65" t="s">
        <v>208</v>
      </c>
      <c r="N183" s="65"/>
      <c r="O183" s="65" t="s">
        <v>207</v>
      </c>
    </row>
    <row r="184" spans="1:15" ht="3.75" customHeight="1">
      <c r="A184" s="109"/>
      <c r="B184" s="109"/>
      <c r="C184" s="110"/>
      <c r="D184" s="111"/>
      <c r="E184" s="111"/>
      <c r="F184" s="111"/>
      <c r="G184" s="244"/>
      <c r="H184" s="111"/>
      <c r="I184" s="111"/>
      <c r="J184" s="111"/>
      <c r="K184" s="111"/>
      <c r="L184" s="244"/>
      <c r="M184" s="111"/>
      <c r="N184" s="111"/>
      <c r="O184" s="111"/>
    </row>
    <row r="185" spans="1:15" ht="18.75" customHeight="1">
      <c r="A185" s="70"/>
      <c r="B185" s="70">
        <v>74</v>
      </c>
      <c r="C185" s="68"/>
      <c r="D185" s="71" t="s">
        <v>154</v>
      </c>
      <c r="E185" s="61"/>
      <c r="F185" s="74"/>
      <c r="G185" s="76"/>
      <c r="H185" s="74"/>
      <c r="I185" s="61"/>
      <c r="J185" s="74" t="e">
        <f>SUM(#REF!)+#REF!</f>
        <v>#REF!</v>
      </c>
      <c r="K185" s="74"/>
      <c r="L185" s="76"/>
      <c r="M185" s="74"/>
      <c r="N185" s="74"/>
      <c r="O185" s="74"/>
    </row>
    <row r="186" spans="1:15" ht="5.25" customHeight="1">
      <c r="A186" s="62"/>
      <c r="B186" s="62"/>
      <c r="C186" s="62"/>
      <c r="D186" s="63"/>
      <c r="E186" s="65"/>
      <c r="F186" s="65"/>
      <c r="G186" s="255"/>
      <c r="H186" s="65"/>
      <c r="I186" s="65"/>
      <c r="J186" s="65"/>
      <c r="K186" s="65"/>
      <c r="L186" s="255"/>
      <c r="M186" s="65"/>
      <c r="N186" s="65"/>
      <c r="O186" s="65"/>
    </row>
    <row r="187" spans="1:15" ht="16.5" customHeight="1">
      <c r="A187" s="67"/>
      <c r="B187" s="67"/>
      <c r="C187" s="70">
        <v>742112</v>
      </c>
      <c r="D187" s="73" t="s">
        <v>102</v>
      </c>
      <c r="E187" s="61"/>
      <c r="F187" s="75">
        <f>SUM(F188:F193)</f>
        <v>295300</v>
      </c>
      <c r="G187" s="256">
        <f>SUM(G188:G193)</f>
        <v>222938.45</v>
      </c>
      <c r="H187" s="74">
        <f>IF(F187=0,0,IF(G187&gt;0,G187/F187*100,0))</f>
        <v>75.4955807653234</v>
      </c>
      <c r="I187" s="61"/>
      <c r="J187" s="61" t="e">
        <f>SUM(#REF!)</f>
        <v>#REF!</v>
      </c>
      <c r="K187" s="75">
        <f>SUM(K188:K193)</f>
        <v>196300</v>
      </c>
      <c r="L187" s="256">
        <f>SUM(L188:L193)</f>
        <v>172878</v>
      </c>
      <c r="M187" s="74">
        <f>IF(K187=0,0,IF(L187&gt;0,L187/K187*100,0))</f>
        <v>88.06826286296486</v>
      </c>
      <c r="N187" s="74"/>
      <c r="O187" s="75">
        <f>SUM(O188:O193)</f>
        <v>260000</v>
      </c>
    </row>
    <row r="188" spans="1:15" ht="31.5" customHeight="1">
      <c r="A188" s="67"/>
      <c r="B188" s="67"/>
      <c r="C188" s="70"/>
      <c r="D188" s="87" t="s">
        <v>479</v>
      </c>
      <c r="E188" s="61"/>
      <c r="F188" s="61">
        <v>0</v>
      </c>
      <c r="G188" s="77">
        <v>0</v>
      </c>
      <c r="H188" s="61">
        <v>0</v>
      </c>
      <c r="I188" s="61"/>
      <c r="J188" s="61"/>
      <c r="K188" s="61">
        <v>0</v>
      </c>
      <c r="L188" s="77">
        <v>0</v>
      </c>
      <c r="M188" s="61">
        <v>0</v>
      </c>
      <c r="N188" s="74"/>
      <c r="O188" s="61">
        <v>0</v>
      </c>
    </row>
    <row r="189" spans="1:15" ht="30.75" customHeight="1">
      <c r="A189" s="67"/>
      <c r="B189" s="67"/>
      <c r="C189" s="70"/>
      <c r="D189" s="87" t="s">
        <v>9</v>
      </c>
      <c r="E189" s="61"/>
      <c r="F189" s="61">
        <v>90000</v>
      </c>
      <c r="G189" s="77">
        <v>69935.9</v>
      </c>
      <c r="H189" s="61">
        <v>0</v>
      </c>
      <c r="I189" s="61"/>
      <c r="J189" s="61"/>
      <c r="K189" s="61">
        <v>0</v>
      </c>
      <c r="L189" s="77">
        <v>0</v>
      </c>
      <c r="M189" s="61">
        <v>0</v>
      </c>
      <c r="N189" s="74"/>
      <c r="O189" s="61">
        <v>0</v>
      </c>
    </row>
    <row r="190" spans="1:15" ht="18.75" customHeight="1">
      <c r="A190" s="67"/>
      <c r="B190" s="67"/>
      <c r="C190" s="70"/>
      <c r="D190" s="87" t="s">
        <v>430</v>
      </c>
      <c r="E190" s="61"/>
      <c r="F190" s="61">
        <v>55300</v>
      </c>
      <c r="G190" s="77">
        <v>0</v>
      </c>
      <c r="H190" s="61">
        <v>0</v>
      </c>
      <c r="I190" s="61"/>
      <c r="J190" s="61"/>
      <c r="K190" s="61">
        <v>0</v>
      </c>
      <c r="L190" s="77">
        <v>0</v>
      </c>
      <c r="M190" s="61">
        <v>0</v>
      </c>
      <c r="N190" s="74"/>
      <c r="O190" s="61">
        <v>40000</v>
      </c>
    </row>
    <row r="191" spans="1:15" ht="33.75" customHeight="1">
      <c r="A191" s="67"/>
      <c r="B191" s="67"/>
      <c r="C191" s="70"/>
      <c r="D191" s="87" t="s">
        <v>467</v>
      </c>
      <c r="E191" s="61"/>
      <c r="F191" s="61">
        <v>0</v>
      </c>
      <c r="G191" s="77"/>
      <c r="H191" s="61">
        <v>0</v>
      </c>
      <c r="I191" s="61"/>
      <c r="J191" s="61"/>
      <c r="K191" s="61">
        <v>0</v>
      </c>
      <c r="L191" s="77">
        <v>0</v>
      </c>
      <c r="M191" s="61">
        <v>0</v>
      </c>
      <c r="N191" s="74"/>
      <c r="O191" s="61">
        <v>0</v>
      </c>
    </row>
    <row r="192" spans="1:15" ht="45.75" customHeight="1">
      <c r="A192" s="67"/>
      <c r="B192" s="67"/>
      <c r="C192" s="70"/>
      <c r="D192" s="87" t="s">
        <v>431</v>
      </c>
      <c r="E192" s="61"/>
      <c r="F192" s="61">
        <v>50000</v>
      </c>
      <c r="G192" s="77">
        <v>50000</v>
      </c>
      <c r="H192" s="61">
        <v>0</v>
      </c>
      <c r="I192" s="61"/>
      <c r="J192" s="61"/>
      <c r="K192" s="61">
        <v>0</v>
      </c>
      <c r="L192" s="77">
        <v>0</v>
      </c>
      <c r="M192" s="61">
        <v>0</v>
      </c>
      <c r="N192" s="74"/>
      <c r="O192" s="61">
        <v>0</v>
      </c>
    </row>
    <row r="193" spans="1:15" ht="16.5" customHeight="1">
      <c r="A193" s="67"/>
      <c r="B193" s="67"/>
      <c r="C193" s="70"/>
      <c r="D193" s="87" t="s">
        <v>453</v>
      </c>
      <c r="E193" s="61"/>
      <c r="F193" s="61">
        <v>100000</v>
      </c>
      <c r="G193" s="77">
        <v>103002.55</v>
      </c>
      <c r="H193" s="61">
        <v>0</v>
      </c>
      <c r="I193" s="61"/>
      <c r="J193" s="61"/>
      <c r="K193" s="61">
        <v>196300</v>
      </c>
      <c r="L193" s="77">
        <v>172878</v>
      </c>
      <c r="M193" s="61">
        <v>0</v>
      </c>
      <c r="N193" s="74"/>
      <c r="O193" s="61">
        <v>220000</v>
      </c>
    </row>
    <row r="194" spans="1:15" ht="4.5" customHeight="1">
      <c r="A194" s="67"/>
      <c r="B194" s="67"/>
      <c r="C194" s="70"/>
      <c r="D194" s="73"/>
      <c r="E194" s="61"/>
      <c r="F194" s="74"/>
      <c r="G194" s="76"/>
      <c r="H194" s="74"/>
      <c r="I194" s="61"/>
      <c r="J194" s="61"/>
      <c r="K194" s="74"/>
      <c r="L194" s="76"/>
      <c r="M194" s="74"/>
      <c r="N194" s="74"/>
      <c r="O194" s="74"/>
    </row>
    <row r="195" spans="1:15" ht="16.5" customHeight="1">
      <c r="A195" s="72"/>
      <c r="B195" s="72"/>
      <c r="C195" s="70">
        <v>742114</v>
      </c>
      <c r="D195" s="73" t="s">
        <v>145</v>
      </c>
      <c r="E195" s="74"/>
      <c r="F195" s="74">
        <f>SUM(F197:F199)</f>
        <v>2000</v>
      </c>
      <c r="G195" s="76">
        <f>+SUM(G197:G199)</f>
        <v>0</v>
      </c>
      <c r="H195" s="74">
        <f>IF(F195=0,0,IF(G195&gt;0,G195/F195*100,0))</f>
        <v>0</v>
      </c>
      <c r="I195" s="74"/>
      <c r="J195" s="74"/>
      <c r="K195" s="74">
        <f>SUM(K197:K199)</f>
        <v>172000</v>
      </c>
      <c r="L195" s="76">
        <f>+SUM(L197:L199)</f>
        <v>0</v>
      </c>
      <c r="M195" s="74">
        <f>IF(K195=0,0,IF(L195&gt;0,L195/K195*100,0))</f>
        <v>0</v>
      </c>
      <c r="N195" s="74"/>
      <c r="O195" s="74">
        <f>SUM(O197:O199)</f>
        <v>152000</v>
      </c>
    </row>
    <row r="196" spans="1:15" ht="2.25" customHeight="1">
      <c r="A196" s="72"/>
      <c r="B196" s="72"/>
      <c r="C196" s="70"/>
      <c r="D196" s="73"/>
      <c r="E196" s="74"/>
      <c r="F196" s="74"/>
      <c r="G196" s="76"/>
      <c r="H196" s="74"/>
      <c r="I196" s="74"/>
      <c r="J196" s="74"/>
      <c r="K196" s="74"/>
      <c r="L196" s="76"/>
      <c r="M196" s="74"/>
      <c r="N196" s="74"/>
      <c r="O196" s="74"/>
    </row>
    <row r="197" spans="1:15" ht="19.5" customHeight="1">
      <c r="A197" s="67"/>
      <c r="B197" s="67"/>
      <c r="C197" s="68"/>
      <c r="D197" s="69" t="s">
        <v>480</v>
      </c>
      <c r="E197" s="61"/>
      <c r="F197" s="61">
        <v>2000</v>
      </c>
      <c r="G197" s="77">
        <v>0</v>
      </c>
      <c r="H197" s="61">
        <f>IF(F197=0,0,IF(G197&gt;0,G197/F197*100,0))</f>
        <v>0</v>
      </c>
      <c r="I197" s="61"/>
      <c r="J197" s="61"/>
      <c r="K197" s="61">
        <v>2000</v>
      </c>
      <c r="L197" s="77">
        <v>0</v>
      </c>
      <c r="M197" s="61">
        <f>IF(K197=0,0,IF(L197&gt;0,L197/K197*100,0))</f>
        <v>0</v>
      </c>
      <c r="N197" s="61"/>
      <c r="O197" s="61">
        <v>2000</v>
      </c>
    </row>
    <row r="198" spans="1:15" ht="20.25" customHeight="1">
      <c r="A198" s="67"/>
      <c r="B198" s="67"/>
      <c r="C198" s="68"/>
      <c r="D198" s="69" t="s">
        <v>484</v>
      </c>
      <c r="E198" s="61"/>
      <c r="F198" s="61">
        <v>0</v>
      </c>
      <c r="G198" s="77">
        <v>0</v>
      </c>
      <c r="H198" s="61">
        <f>IF(F198=0,0,IF(G198&gt;0,G198/F198*100,0))</f>
        <v>0</v>
      </c>
      <c r="I198" s="61"/>
      <c r="J198" s="61"/>
      <c r="K198" s="61">
        <v>20000</v>
      </c>
      <c r="L198" s="77">
        <v>0</v>
      </c>
      <c r="M198" s="61">
        <f>IF(K198=0,0,IF(L198&gt;0,L198/K198*100,0))</f>
        <v>0</v>
      </c>
      <c r="N198" s="61"/>
      <c r="O198" s="61">
        <v>0</v>
      </c>
    </row>
    <row r="199" spans="1:15" ht="44.25" customHeight="1">
      <c r="A199" s="67"/>
      <c r="B199" s="67"/>
      <c r="C199" s="68"/>
      <c r="D199" s="69" t="s">
        <v>394</v>
      </c>
      <c r="E199" s="61"/>
      <c r="F199" s="61">
        <v>0</v>
      </c>
      <c r="G199" s="77">
        <v>0</v>
      </c>
      <c r="H199" s="80">
        <f>IF(F199=0,0,IF(G199&gt;0,G199/F199*100,0))</f>
        <v>0</v>
      </c>
      <c r="I199" s="61"/>
      <c r="J199" s="61"/>
      <c r="K199" s="61">
        <v>150000</v>
      </c>
      <c r="L199" s="77">
        <v>0</v>
      </c>
      <c r="M199" s="80">
        <f>IF(K199=0,0,IF(L199&gt;0,L199/K199*100,0))</f>
        <v>0</v>
      </c>
      <c r="N199" s="61"/>
      <c r="O199" s="61">
        <v>150000</v>
      </c>
    </row>
    <row r="200" spans="1:15" ht="5.25" customHeight="1">
      <c r="A200" s="67"/>
      <c r="B200" s="67"/>
      <c r="C200" s="68"/>
      <c r="D200" s="69"/>
      <c r="E200" s="61"/>
      <c r="F200" s="61"/>
      <c r="G200" s="77"/>
      <c r="H200" s="61"/>
      <c r="I200" s="61"/>
      <c r="J200" s="61"/>
      <c r="K200" s="61"/>
      <c r="L200" s="77"/>
      <c r="M200" s="61"/>
      <c r="N200" s="61"/>
      <c r="O200" s="61"/>
    </row>
    <row r="201" spans="1:15" ht="14.25" customHeight="1">
      <c r="A201" s="115"/>
      <c r="B201" s="115"/>
      <c r="C201" s="112">
        <v>742119</v>
      </c>
      <c r="D201" s="117" t="s">
        <v>454</v>
      </c>
      <c r="E201" s="113"/>
      <c r="F201" s="114">
        <v>100000</v>
      </c>
      <c r="G201" s="164">
        <v>150000</v>
      </c>
      <c r="H201" s="114">
        <f>IF(F201=0,0,IF(G201&gt;0,G201/F201*100,0))</f>
        <v>150</v>
      </c>
      <c r="I201" s="114"/>
      <c r="J201" s="114">
        <v>0</v>
      </c>
      <c r="K201" s="114">
        <f>K202</f>
        <v>0</v>
      </c>
      <c r="L201" s="164">
        <f>L202</f>
        <v>0</v>
      </c>
      <c r="M201" s="114">
        <f>IF(K201=0,0,IF(L201&gt;0,L201/K201*100,0))</f>
        <v>0</v>
      </c>
      <c r="N201" s="114"/>
      <c r="O201" s="114">
        <f>O202</f>
        <v>0</v>
      </c>
    </row>
    <row r="202" spans="1:15" ht="18.75" customHeight="1">
      <c r="A202" s="62"/>
      <c r="B202" s="62"/>
      <c r="C202" s="62">
        <v>742212</v>
      </c>
      <c r="D202" s="69" t="s">
        <v>454</v>
      </c>
      <c r="E202" s="65">
        <v>100000</v>
      </c>
      <c r="F202" s="255">
        <v>100000</v>
      </c>
      <c r="G202" s="255">
        <v>150000</v>
      </c>
      <c r="H202" s="80">
        <f>IF(F202=0,0,IF(G202&gt;0,G202/F202*100,0))</f>
        <v>150</v>
      </c>
      <c r="I202" s="65"/>
      <c r="J202" s="65"/>
      <c r="K202" s="78">
        <v>0</v>
      </c>
      <c r="L202" s="281">
        <v>0</v>
      </c>
      <c r="M202" s="80">
        <f>IF(K202=0,0,IF(L202&gt;0,L202/K202*100,0))</f>
        <v>0</v>
      </c>
      <c r="N202" s="65"/>
      <c r="O202" s="65">
        <v>0</v>
      </c>
    </row>
    <row r="203" spans="1:15" ht="3.75" customHeight="1">
      <c r="A203" s="330"/>
      <c r="B203" s="330"/>
      <c r="C203" s="330"/>
      <c r="D203" s="331"/>
      <c r="E203" s="66"/>
      <c r="F203" s="329"/>
      <c r="G203" s="329"/>
      <c r="H203" s="66"/>
      <c r="I203" s="66"/>
      <c r="J203" s="66"/>
      <c r="K203" s="66"/>
      <c r="L203" s="329"/>
      <c r="M203" s="66"/>
      <c r="N203" s="66"/>
      <c r="O203" s="66"/>
    </row>
    <row r="204" spans="1:15" ht="22.5" customHeight="1">
      <c r="A204" s="70"/>
      <c r="B204" s="70">
        <v>74</v>
      </c>
      <c r="C204" s="70"/>
      <c r="D204" s="103" t="s">
        <v>159</v>
      </c>
      <c r="E204" s="61"/>
      <c r="F204" s="257">
        <f>F187+F195+F201</f>
        <v>397300</v>
      </c>
      <c r="G204" s="257">
        <f>G187+G195+G201</f>
        <v>372938.45</v>
      </c>
      <c r="H204" s="74">
        <f>IF(F204=0,0,IF(G204&gt;0,G204/F204*100,0))</f>
        <v>93.86822300528567</v>
      </c>
      <c r="I204" s="74"/>
      <c r="J204" s="74"/>
      <c r="K204" s="213">
        <f>K187+K195+K201</f>
        <v>368300</v>
      </c>
      <c r="L204" s="257">
        <f>L187+L195+L201</f>
        <v>172878</v>
      </c>
      <c r="M204" s="74">
        <f>IF(K204=0,0,IF(L204&gt;0,L204/K204*100,0))</f>
        <v>46.93945153407548</v>
      </c>
      <c r="N204" s="74"/>
      <c r="O204" s="213">
        <f>O187+O195+O201</f>
        <v>412000</v>
      </c>
    </row>
    <row r="205" spans="1:15" ht="3" customHeight="1">
      <c r="A205" s="115"/>
      <c r="B205" s="115"/>
      <c r="C205" s="116"/>
      <c r="D205" s="117"/>
      <c r="E205" s="113"/>
      <c r="F205" s="165"/>
      <c r="G205" s="165"/>
      <c r="H205" s="74"/>
      <c r="I205" s="113"/>
      <c r="J205" s="113"/>
      <c r="K205" s="113"/>
      <c r="L205" s="165"/>
      <c r="M205" s="74"/>
      <c r="N205" s="74"/>
      <c r="O205" s="113"/>
    </row>
    <row r="206" spans="1:15" ht="24" customHeight="1">
      <c r="A206" s="102"/>
      <c r="B206" s="102"/>
      <c r="C206" s="102"/>
      <c r="D206" s="103" t="s">
        <v>155</v>
      </c>
      <c r="E206" s="59"/>
      <c r="F206" s="291">
        <f>F59+F119+F121+F174+F204</f>
        <v>7504745</v>
      </c>
      <c r="G206" s="76">
        <f>G59+G119+G121+G174+G204</f>
        <v>7464141.44</v>
      </c>
      <c r="H206" s="74">
        <f>IF(F206=0,0,IF(G206&gt;0,G206/F206*100,0))</f>
        <v>99.45896149702622</v>
      </c>
      <c r="I206" s="59"/>
      <c r="J206" s="59"/>
      <c r="K206" s="314">
        <f>K59+K119+K121+K174+K204</f>
        <v>8269043</v>
      </c>
      <c r="L206" s="76">
        <f>L59+L119+L121+L174+L204</f>
        <v>4513745.11</v>
      </c>
      <c r="M206" s="74">
        <f>IF(K206=0,0,IF(L206&gt;0,L206/K206*100,0))</f>
        <v>54.58606407053392</v>
      </c>
      <c r="N206" s="74"/>
      <c r="O206" s="314">
        <f>O59+O119+O121+O174+O204</f>
        <v>8663607</v>
      </c>
    </row>
    <row r="207" spans="1:15" ht="3.75" customHeight="1">
      <c r="A207" s="118"/>
      <c r="B207" s="119"/>
      <c r="C207" s="120"/>
      <c r="D207" s="121"/>
      <c r="E207" s="101"/>
      <c r="F207" s="260"/>
      <c r="G207" s="260"/>
      <c r="H207" s="122"/>
      <c r="I207" s="101"/>
      <c r="J207" s="101"/>
      <c r="K207" s="101"/>
      <c r="L207" s="260"/>
      <c r="M207" s="122"/>
      <c r="N207" s="122"/>
      <c r="O207" s="101"/>
    </row>
    <row r="208" spans="1:15" ht="18" customHeight="1">
      <c r="A208" s="123"/>
      <c r="B208" s="123">
        <v>811</v>
      </c>
      <c r="C208" s="124"/>
      <c r="D208" s="125" t="s">
        <v>156</v>
      </c>
      <c r="E208" s="126"/>
      <c r="F208" s="261"/>
      <c r="G208" s="261"/>
      <c r="H208" s="127"/>
      <c r="I208" s="126"/>
      <c r="J208" s="126"/>
      <c r="K208" s="126"/>
      <c r="L208" s="261"/>
      <c r="M208" s="127"/>
      <c r="N208" s="128"/>
      <c r="O208" s="126"/>
    </row>
    <row r="209" spans="1:15" ht="4.5" customHeight="1">
      <c r="A209" s="115"/>
      <c r="B209" s="115"/>
      <c r="C209" s="116"/>
      <c r="D209" s="117"/>
      <c r="E209" s="113"/>
      <c r="F209" s="165"/>
      <c r="G209" s="165"/>
      <c r="H209" s="74"/>
      <c r="I209" s="113"/>
      <c r="J209" s="113"/>
      <c r="K209" s="113"/>
      <c r="L209" s="165"/>
      <c r="M209" s="74"/>
      <c r="N209" s="114"/>
      <c r="O209" s="113"/>
    </row>
    <row r="210" spans="1:15" ht="15" customHeight="1">
      <c r="A210" s="67"/>
      <c r="B210" s="67"/>
      <c r="C210" s="68">
        <v>811111</v>
      </c>
      <c r="D210" s="69" t="s">
        <v>316</v>
      </c>
      <c r="E210" s="61"/>
      <c r="F210" s="61">
        <v>225000</v>
      </c>
      <c r="G210" s="77">
        <v>131716</v>
      </c>
      <c r="H210" s="61">
        <f>IF(F210=0,0,IF(G210&gt;0,G210/F210*100,0))</f>
        <v>58.54044444444444</v>
      </c>
      <c r="I210" s="61"/>
      <c r="J210" s="80">
        <v>350000</v>
      </c>
      <c r="K210" s="61">
        <v>150000</v>
      </c>
      <c r="L210" s="77">
        <v>46701</v>
      </c>
      <c r="M210" s="61">
        <f>IF(K210=0,0,IF(L210&gt;0,L210/K210*100,0))</f>
        <v>31.134</v>
      </c>
      <c r="N210" s="61"/>
      <c r="O210" s="61">
        <v>150000</v>
      </c>
    </row>
    <row r="211" spans="1:15" ht="18" customHeight="1">
      <c r="A211" s="67"/>
      <c r="B211" s="67"/>
      <c r="C211" s="68">
        <v>811112</v>
      </c>
      <c r="D211" s="69" t="s">
        <v>432</v>
      </c>
      <c r="E211" s="61"/>
      <c r="F211" s="61">
        <v>30000</v>
      </c>
      <c r="G211" s="77">
        <v>0</v>
      </c>
      <c r="H211" s="61">
        <f>IF(F211=0,0,IF(G211&gt;0,G211/F211*100,0))</f>
        <v>0</v>
      </c>
      <c r="I211" s="61"/>
      <c r="J211" s="80"/>
      <c r="K211" s="61">
        <v>0</v>
      </c>
      <c r="L211" s="77">
        <v>0</v>
      </c>
      <c r="M211" s="61">
        <f>IF(K211=0,0,IF(L211&gt;0,L211/K211*100,0))</f>
        <v>0</v>
      </c>
      <c r="N211" s="61"/>
      <c r="O211" s="61">
        <v>0</v>
      </c>
    </row>
    <row r="212" spans="1:15" ht="17.25" customHeight="1">
      <c r="A212" s="67"/>
      <c r="B212" s="67"/>
      <c r="C212" s="68">
        <v>811116</v>
      </c>
      <c r="D212" s="69" t="s">
        <v>455</v>
      </c>
      <c r="E212" s="61"/>
      <c r="F212" s="61">
        <v>5000</v>
      </c>
      <c r="G212" s="77">
        <v>14638</v>
      </c>
      <c r="H212" s="61">
        <f>IF(F212=0,0,IF(G212&gt;0,G212/F212*100,0))</f>
        <v>292.76</v>
      </c>
      <c r="I212" s="61"/>
      <c r="J212" s="80"/>
      <c r="K212" s="61">
        <v>3000</v>
      </c>
      <c r="L212" s="77">
        <v>0</v>
      </c>
      <c r="M212" s="61">
        <f>IF(K212=0,0,IF(L212&gt;0,L212/K212*100,0))</f>
        <v>0</v>
      </c>
      <c r="N212" s="61"/>
      <c r="O212" s="61">
        <v>0</v>
      </c>
    </row>
    <row r="213" spans="1:15" ht="22.5" customHeight="1">
      <c r="A213" s="67"/>
      <c r="B213" s="67"/>
      <c r="C213" s="68"/>
      <c r="D213" s="129" t="s">
        <v>157</v>
      </c>
      <c r="E213" s="61"/>
      <c r="F213" s="143">
        <f>F210+F211+F212</f>
        <v>260000</v>
      </c>
      <c r="G213" s="143">
        <f>G210+G211+G212</f>
        <v>146354</v>
      </c>
      <c r="H213" s="127">
        <f>IF(F213=0,0,IF(G213&gt;0,G213/F213*100,0))</f>
        <v>56.28999999999999</v>
      </c>
      <c r="I213" s="200"/>
      <c r="J213" s="127" t="e">
        <f>J185</f>
        <v>#REF!</v>
      </c>
      <c r="K213" s="143">
        <f>K210+K211+K212</f>
        <v>153000</v>
      </c>
      <c r="L213" s="143">
        <f>L210+L211+L212</f>
        <v>46701</v>
      </c>
      <c r="M213" s="74">
        <f>IF(K213=0,0,IF(L213&gt;0,L213/K213*100,0))</f>
        <v>30.523529411764706</v>
      </c>
      <c r="N213" s="74"/>
      <c r="O213" s="143">
        <f>O210+O211+O212</f>
        <v>150000</v>
      </c>
    </row>
    <row r="214" spans="1:15" ht="5.25" customHeight="1">
      <c r="A214" s="115"/>
      <c r="B214" s="115"/>
      <c r="C214" s="116"/>
      <c r="D214" s="117"/>
      <c r="E214" s="113"/>
      <c r="F214" s="113"/>
      <c r="G214" s="165"/>
      <c r="H214" s="74"/>
      <c r="I214" s="113"/>
      <c r="J214" s="113"/>
      <c r="K214" s="113"/>
      <c r="L214" s="165"/>
      <c r="M214" s="74"/>
      <c r="N214" s="74"/>
      <c r="O214" s="113"/>
    </row>
    <row r="215" spans="1:15" ht="39" customHeight="1" thickBot="1">
      <c r="A215" s="130"/>
      <c r="B215" s="130"/>
      <c r="C215" s="131"/>
      <c r="D215" s="132" t="s">
        <v>158</v>
      </c>
      <c r="E215" s="133"/>
      <c r="F215" s="315">
        <f>F206+F213</f>
        <v>7764745</v>
      </c>
      <c r="G215" s="262">
        <f>G206+G213</f>
        <v>7610495.44</v>
      </c>
      <c r="H215" s="134">
        <f>IF(F215=0,0,IF(G215&gt;0,G215/F215*100,0))</f>
        <v>98.01346264429804</v>
      </c>
      <c r="I215" s="133"/>
      <c r="J215" s="133" t="e">
        <f>J213+J180+J119+J59</f>
        <v>#REF!</v>
      </c>
      <c r="K215" s="315">
        <f>K206+K213</f>
        <v>8422043</v>
      </c>
      <c r="L215" s="262">
        <f>L206+L213</f>
        <v>4560446.11</v>
      </c>
      <c r="M215" s="134">
        <f>IF(K215=0,0,IF(L215&gt;0,L215/K215*100,0))</f>
        <v>54.14892930373307</v>
      </c>
      <c r="N215" s="134"/>
      <c r="O215" s="315">
        <f>O206+O213</f>
        <v>8813607</v>
      </c>
    </row>
    <row r="216" spans="1:15" ht="3.75" customHeight="1" hidden="1">
      <c r="A216" s="135"/>
      <c r="B216" s="135"/>
      <c r="C216" s="136"/>
      <c r="D216" s="137"/>
      <c r="E216" s="138"/>
      <c r="F216" s="263"/>
      <c r="G216" s="263"/>
      <c r="H216" s="84"/>
      <c r="I216" s="138"/>
      <c r="J216" s="138"/>
      <c r="K216" s="138"/>
      <c r="L216" s="263"/>
      <c r="M216" s="84"/>
      <c r="N216" s="84"/>
      <c r="O216" s="138"/>
    </row>
    <row r="217" spans="1:15" ht="21" customHeight="1" hidden="1">
      <c r="A217" s="135"/>
      <c r="B217" s="135"/>
      <c r="C217" s="136"/>
      <c r="D217" s="137"/>
      <c r="E217" s="138"/>
      <c r="F217" s="263"/>
      <c r="G217" s="263"/>
      <c r="H217" s="84"/>
      <c r="I217" s="138"/>
      <c r="J217" s="138"/>
      <c r="K217" s="138"/>
      <c r="L217" s="263"/>
      <c r="M217" s="84"/>
      <c r="N217" s="84"/>
      <c r="O217" s="138"/>
    </row>
    <row r="218" spans="1:15" ht="21" customHeight="1" hidden="1">
      <c r="A218" s="135"/>
      <c r="B218" s="135"/>
      <c r="C218" s="136"/>
      <c r="D218" s="137"/>
      <c r="E218" s="138"/>
      <c r="F218" s="263"/>
      <c r="G218" s="263"/>
      <c r="H218" s="84"/>
      <c r="I218" s="138"/>
      <c r="J218" s="138"/>
      <c r="K218" s="138"/>
      <c r="L218" s="263"/>
      <c r="M218" s="84"/>
      <c r="N218" s="84"/>
      <c r="O218" s="138"/>
    </row>
    <row r="219" spans="1:15" ht="21" customHeight="1" hidden="1">
      <c r="A219" s="135"/>
      <c r="B219" s="135"/>
      <c r="C219" s="136"/>
      <c r="D219" s="137"/>
      <c r="E219" s="138"/>
      <c r="F219" s="263"/>
      <c r="G219" s="263"/>
      <c r="H219" s="84"/>
      <c r="I219" s="138"/>
      <c r="J219" s="138"/>
      <c r="K219" s="138"/>
      <c r="L219" s="263"/>
      <c r="M219" s="84"/>
      <c r="N219" s="84"/>
      <c r="O219" s="138"/>
    </row>
    <row r="220" spans="1:15" ht="21" customHeight="1" hidden="1">
      <c r="A220" s="135"/>
      <c r="B220" s="135"/>
      <c r="C220" s="136"/>
      <c r="D220" s="137"/>
      <c r="E220" s="138"/>
      <c r="F220" s="263"/>
      <c r="G220" s="263"/>
      <c r="H220" s="84"/>
      <c r="I220" s="138"/>
      <c r="J220" s="138"/>
      <c r="K220" s="138"/>
      <c r="L220" s="263"/>
      <c r="M220" s="84"/>
      <c r="N220" s="84"/>
      <c r="O220" s="138"/>
    </row>
    <row r="221" spans="1:15" ht="21" customHeight="1" hidden="1">
      <c r="A221" s="135"/>
      <c r="B221" s="135"/>
      <c r="C221" s="136"/>
      <c r="D221" s="137"/>
      <c r="E221" s="138"/>
      <c r="F221" s="263"/>
      <c r="G221" s="263"/>
      <c r="H221" s="84"/>
      <c r="I221" s="138"/>
      <c r="J221" s="138"/>
      <c r="K221" s="138"/>
      <c r="L221" s="263"/>
      <c r="M221" s="84"/>
      <c r="N221" s="84"/>
      <c r="O221" s="138"/>
    </row>
    <row r="222" spans="1:15" ht="21" customHeight="1" hidden="1">
      <c r="A222" s="135"/>
      <c r="B222" s="135"/>
      <c r="C222" s="136"/>
      <c r="D222" s="137"/>
      <c r="E222" s="138"/>
      <c r="F222" s="263"/>
      <c r="G222" s="263"/>
      <c r="H222" s="84"/>
      <c r="I222" s="138"/>
      <c r="J222" s="138"/>
      <c r="K222" s="138"/>
      <c r="L222" s="263"/>
      <c r="M222" s="84"/>
      <c r="N222" s="84"/>
      <c r="O222" s="138"/>
    </row>
    <row r="223" spans="1:15" ht="21" customHeight="1" hidden="1">
      <c r="A223" s="135"/>
      <c r="B223" s="135"/>
      <c r="C223" s="136"/>
      <c r="D223" s="137"/>
      <c r="E223" s="138"/>
      <c r="F223" s="263"/>
      <c r="G223" s="263"/>
      <c r="H223" s="84"/>
      <c r="I223" s="138"/>
      <c r="J223" s="138"/>
      <c r="K223" s="138"/>
      <c r="L223" s="263"/>
      <c r="M223" s="84"/>
      <c r="N223" s="84"/>
      <c r="O223" s="138"/>
    </row>
    <row r="224" spans="1:15" ht="21" customHeight="1" hidden="1">
      <c r="A224" s="135"/>
      <c r="B224" s="135"/>
      <c r="C224" s="136"/>
      <c r="D224" s="137"/>
      <c r="E224" s="138"/>
      <c r="F224" s="263"/>
      <c r="G224" s="263"/>
      <c r="H224" s="84"/>
      <c r="I224" s="138"/>
      <c r="J224" s="138"/>
      <c r="K224" s="138"/>
      <c r="L224" s="263"/>
      <c r="M224" s="84"/>
      <c r="N224" s="84"/>
      <c r="O224" s="138"/>
    </row>
    <row r="225" spans="1:15" ht="21" customHeight="1" hidden="1">
      <c r="A225" s="135"/>
      <c r="B225" s="135"/>
      <c r="C225" s="136"/>
      <c r="D225" s="137"/>
      <c r="E225" s="138"/>
      <c r="F225" s="263"/>
      <c r="G225" s="263"/>
      <c r="H225" s="84"/>
      <c r="I225" s="138"/>
      <c r="J225" s="138"/>
      <c r="K225" s="138"/>
      <c r="L225" s="263"/>
      <c r="M225" s="84"/>
      <c r="N225" s="84"/>
      <c r="O225" s="138"/>
    </row>
    <row r="226" spans="1:15" ht="21" customHeight="1" hidden="1">
      <c r="A226" s="135"/>
      <c r="B226" s="135"/>
      <c r="C226" s="136"/>
      <c r="D226" s="137"/>
      <c r="E226" s="138"/>
      <c r="F226" s="263"/>
      <c r="G226" s="263"/>
      <c r="H226" s="84"/>
      <c r="I226" s="138"/>
      <c r="J226" s="138"/>
      <c r="K226" s="138"/>
      <c r="L226" s="263"/>
      <c r="M226" s="84"/>
      <c r="N226" s="84"/>
      <c r="O226" s="138"/>
    </row>
    <row r="227" spans="1:15" ht="223.5" customHeight="1" hidden="1">
      <c r="A227" s="135"/>
      <c r="B227" s="135"/>
      <c r="C227" s="136"/>
      <c r="D227" s="137"/>
      <c r="E227" s="138"/>
      <c r="F227" s="263"/>
      <c r="G227" s="263"/>
      <c r="H227" s="84"/>
      <c r="I227" s="138"/>
      <c r="J227" s="138"/>
      <c r="K227" s="138"/>
      <c r="L227" s="263"/>
      <c r="M227" s="84"/>
      <c r="N227" s="84"/>
      <c r="O227" s="138"/>
    </row>
    <row r="228" spans="1:15" ht="21" customHeight="1" hidden="1">
      <c r="A228" s="135"/>
      <c r="B228" s="135"/>
      <c r="C228" s="136"/>
      <c r="D228" s="137"/>
      <c r="E228" s="138"/>
      <c r="F228" s="263"/>
      <c r="G228" s="263"/>
      <c r="H228" s="84"/>
      <c r="I228" s="138"/>
      <c r="J228" s="138"/>
      <c r="K228" s="138"/>
      <c r="L228" s="263"/>
      <c r="M228" s="84"/>
      <c r="N228" s="84"/>
      <c r="O228" s="138"/>
    </row>
    <row r="229" spans="1:15" ht="21" customHeight="1" hidden="1">
      <c r="A229" s="135"/>
      <c r="B229" s="135"/>
      <c r="C229" s="136"/>
      <c r="D229" s="137"/>
      <c r="E229" s="138"/>
      <c r="F229" s="263"/>
      <c r="G229" s="263"/>
      <c r="H229" s="84"/>
      <c r="I229" s="138"/>
      <c r="J229" s="138"/>
      <c r="K229" s="138"/>
      <c r="L229" s="263"/>
      <c r="M229" s="84"/>
      <c r="N229" s="84"/>
      <c r="O229" s="138"/>
    </row>
    <row r="230" spans="3:4" ht="18" customHeight="1">
      <c r="C230" s="56" t="s">
        <v>298</v>
      </c>
      <c r="D230" s="57"/>
    </row>
    <row r="231" spans="3:4" ht="4.5" customHeight="1" hidden="1">
      <c r="C231" s="56"/>
      <c r="D231" s="57"/>
    </row>
    <row r="232" spans="1:15" ht="15.75" customHeight="1">
      <c r="A232" s="424"/>
      <c r="B232" s="424"/>
      <c r="C232" s="424"/>
      <c r="D232" s="424"/>
      <c r="E232" s="59"/>
      <c r="F232" s="419" t="s">
        <v>497</v>
      </c>
      <c r="G232" s="420"/>
      <c r="H232" s="421"/>
      <c r="I232" s="61"/>
      <c r="J232" s="419" t="s">
        <v>498</v>
      </c>
      <c r="K232" s="420"/>
      <c r="L232" s="420"/>
      <c r="M232" s="420"/>
      <c r="N232" s="60"/>
      <c r="O232" s="425" t="s">
        <v>499</v>
      </c>
    </row>
    <row r="233" spans="1:15" ht="40.5" customHeight="1">
      <c r="A233" s="423" t="s">
        <v>392</v>
      </c>
      <c r="B233" s="423"/>
      <c r="C233" s="423"/>
      <c r="D233" s="63" t="s">
        <v>300</v>
      </c>
      <c r="E233" s="64"/>
      <c r="F233" s="254" t="s">
        <v>201</v>
      </c>
      <c r="G233" s="254" t="s">
        <v>204</v>
      </c>
      <c r="H233" s="64" t="s">
        <v>205</v>
      </c>
      <c r="I233" s="65"/>
      <c r="J233" s="64" t="s">
        <v>201</v>
      </c>
      <c r="K233" s="64" t="s">
        <v>201</v>
      </c>
      <c r="L233" s="254" t="s">
        <v>204</v>
      </c>
      <c r="M233" s="64" t="s">
        <v>205</v>
      </c>
      <c r="N233" s="64"/>
      <c r="O233" s="426"/>
    </row>
    <row r="234" spans="1:15" ht="30" customHeight="1">
      <c r="A234" s="62" t="s">
        <v>374</v>
      </c>
      <c r="B234" s="62" t="s">
        <v>206</v>
      </c>
      <c r="C234" s="62" t="s">
        <v>210</v>
      </c>
      <c r="D234" s="63"/>
      <c r="E234" s="65"/>
      <c r="F234" s="255" t="s">
        <v>207</v>
      </c>
      <c r="G234" s="255" t="s">
        <v>207</v>
      </c>
      <c r="H234" s="65" t="s">
        <v>208</v>
      </c>
      <c r="I234" s="65"/>
      <c r="J234" s="65" t="s">
        <v>207</v>
      </c>
      <c r="K234" s="65" t="s">
        <v>207</v>
      </c>
      <c r="L234" s="255" t="s">
        <v>207</v>
      </c>
      <c r="M234" s="65" t="s">
        <v>208</v>
      </c>
      <c r="N234" s="65"/>
      <c r="O234" s="65" t="s">
        <v>207</v>
      </c>
    </row>
    <row r="235" spans="1:15" ht="3.75" customHeight="1">
      <c r="A235" s="67"/>
      <c r="B235" s="67"/>
      <c r="C235" s="139"/>
      <c r="D235" s="73"/>
      <c r="E235" s="61"/>
      <c r="F235" s="77"/>
      <c r="G235" s="77"/>
      <c r="H235" s="61"/>
      <c r="I235" s="61"/>
      <c r="J235" s="61"/>
      <c r="K235" s="61"/>
      <c r="L235" s="77"/>
      <c r="M235" s="61"/>
      <c r="N235" s="61"/>
      <c r="O235" s="61"/>
    </row>
    <row r="236" spans="1:15" ht="18" customHeight="1">
      <c r="A236" s="70"/>
      <c r="B236" s="70">
        <v>61</v>
      </c>
      <c r="C236" s="140"/>
      <c r="D236" s="71" t="s">
        <v>244</v>
      </c>
      <c r="E236" s="61"/>
      <c r="F236" s="77"/>
      <c r="G236" s="77"/>
      <c r="H236" s="61"/>
      <c r="I236" s="61"/>
      <c r="J236" s="61"/>
      <c r="K236" s="61"/>
      <c r="L236" s="77"/>
      <c r="M236" s="61"/>
      <c r="N236" s="61"/>
      <c r="O236" s="61"/>
    </row>
    <row r="237" spans="1:15" ht="5.25" customHeight="1">
      <c r="A237" s="67"/>
      <c r="B237" s="67"/>
      <c r="C237" s="96"/>
      <c r="D237" s="69"/>
      <c r="E237" s="61"/>
      <c r="F237" s="77"/>
      <c r="G237" s="77"/>
      <c r="H237" s="61"/>
      <c r="I237" s="61"/>
      <c r="J237" s="61"/>
      <c r="K237" s="61"/>
      <c r="L237" s="77"/>
      <c r="M237" s="61"/>
      <c r="N237" s="61"/>
      <c r="O237" s="61"/>
    </row>
    <row r="238" spans="1:15" ht="13.5" customHeight="1">
      <c r="A238" s="72"/>
      <c r="B238" s="72">
        <v>611</v>
      </c>
      <c r="C238" s="140"/>
      <c r="D238" s="73" t="s">
        <v>228</v>
      </c>
      <c r="E238" s="74">
        <v>45</v>
      </c>
      <c r="F238" s="256">
        <f>SUM(F240:F242)</f>
        <v>1929574</v>
      </c>
      <c r="G238" s="256">
        <f>SUM(G240:G242)</f>
        <v>1763349.55</v>
      </c>
      <c r="H238" s="74">
        <f>IF(F238=0,0,IF(G238&gt;0,G238/F238*100,0))</f>
        <v>91.3854327431858</v>
      </c>
      <c r="I238" s="61"/>
      <c r="J238" s="74">
        <f>SUM(J240:J241)</f>
        <v>1629450</v>
      </c>
      <c r="K238" s="256">
        <f>SUM(K240:K242)</f>
        <v>1917000</v>
      </c>
      <c r="L238" s="256">
        <f>SUM(L240:L242)</f>
        <v>831771.34</v>
      </c>
      <c r="M238" s="74">
        <f>IF(K238=0,0,IF(L238&gt;0,L238/K238*100,0))</f>
        <v>43.389219613980174</v>
      </c>
      <c r="N238" s="74"/>
      <c r="O238" s="75">
        <f>SUM(O240:O242)</f>
        <v>2065000</v>
      </c>
    </row>
    <row r="239" spans="1:15" ht="4.5" customHeight="1">
      <c r="A239" s="67"/>
      <c r="B239" s="67"/>
      <c r="C239" s="96"/>
      <c r="D239" s="69"/>
      <c r="E239" s="61"/>
      <c r="F239" s="61"/>
      <c r="G239" s="77"/>
      <c r="H239" s="61"/>
      <c r="I239" s="61"/>
      <c r="J239" s="61"/>
      <c r="K239" s="61"/>
      <c r="L239" s="77"/>
      <c r="M239" s="61"/>
      <c r="N239" s="61"/>
      <c r="O239" s="61"/>
    </row>
    <row r="240" spans="1:15" ht="15" customHeight="1">
      <c r="A240" s="141" t="s">
        <v>375</v>
      </c>
      <c r="B240" s="67"/>
      <c r="C240" s="68">
        <v>611100</v>
      </c>
      <c r="D240" s="69" t="s">
        <v>226</v>
      </c>
      <c r="E240" s="61"/>
      <c r="F240" s="61">
        <v>1598700</v>
      </c>
      <c r="G240" s="77">
        <v>1505410.03</v>
      </c>
      <c r="H240" s="61">
        <f>IF(F240=0,0,IF(G240&gt;0,G240/F240*100,0))</f>
        <v>94.16463564145869</v>
      </c>
      <c r="I240" s="61"/>
      <c r="J240" s="61">
        <v>1287000</v>
      </c>
      <c r="K240" s="61">
        <v>1652300</v>
      </c>
      <c r="L240" s="77">
        <v>740425.34</v>
      </c>
      <c r="M240" s="61">
        <f>IF(K240=0,0,IF(L240&gt;0,L240/K240*100,0))</f>
        <v>44.81179809961871</v>
      </c>
      <c r="N240" s="61"/>
      <c r="O240" s="61">
        <v>1780000</v>
      </c>
    </row>
    <row r="241" spans="1:15" ht="13.5" customHeight="1" hidden="1">
      <c r="A241" s="141" t="s">
        <v>375</v>
      </c>
      <c r="B241" s="67"/>
      <c r="C241" s="68">
        <v>611130</v>
      </c>
      <c r="D241" s="69" t="s">
        <v>507</v>
      </c>
      <c r="E241" s="61"/>
      <c r="F241" s="61">
        <v>0</v>
      </c>
      <c r="G241" s="77">
        <v>0</v>
      </c>
      <c r="H241" s="61">
        <f>IF(F241=0,0,IF(G241&gt;0,G241/F241*100,0))</f>
        <v>0</v>
      </c>
      <c r="I241" s="61"/>
      <c r="J241" s="61">
        <v>342450</v>
      </c>
      <c r="K241" s="61">
        <v>0</v>
      </c>
      <c r="L241" s="77">
        <v>0</v>
      </c>
      <c r="M241" s="61">
        <f>IF(K241=0,0,IF(L241&gt;0,L241/K241*100,0))</f>
        <v>0</v>
      </c>
      <c r="N241" s="61">
        <v>2</v>
      </c>
      <c r="O241" s="61">
        <v>0</v>
      </c>
    </row>
    <row r="242" spans="1:15" ht="12.75" customHeight="1">
      <c r="A242" s="72"/>
      <c r="B242" s="72"/>
      <c r="C242" s="68">
        <v>611200</v>
      </c>
      <c r="D242" s="69" t="s">
        <v>317</v>
      </c>
      <c r="E242" s="61"/>
      <c r="F242" s="61">
        <v>330874</v>
      </c>
      <c r="G242" s="77">
        <v>257939.52</v>
      </c>
      <c r="H242" s="61">
        <f>IF(F242=0,0,IF(G242&gt;0,G242/F242*100,0))</f>
        <v>77.95702291506737</v>
      </c>
      <c r="I242" s="61"/>
      <c r="J242" s="61">
        <v>342450</v>
      </c>
      <c r="K242" s="61">
        <v>264700</v>
      </c>
      <c r="L242" s="77">
        <v>91346</v>
      </c>
      <c r="M242" s="61">
        <f>IF(K242=0,0,IF(L242&gt;0,L242/K242*100,0))</f>
        <v>34.50925576123914</v>
      </c>
      <c r="N242" s="61">
        <v>0</v>
      </c>
      <c r="O242" s="61">
        <v>285000</v>
      </c>
    </row>
    <row r="243" spans="1:15" ht="13.5" customHeight="1">
      <c r="A243" s="72"/>
      <c r="B243" s="72">
        <v>612</v>
      </c>
      <c r="C243" s="140"/>
      <c r="D243" s="73" t="s">
        <v>422</v>
      </c>
      <c r="E243" s="74">
        <v>40</v>
      </c>
      <c r="F243" s="75">
        <f>F245</f>
        <v>173000</v>
      </c>
      <c r="G243" s="75">
        <f aca="true" t="shared" si="15" ref="G243:O243">G245</f>
        <v>164894.45</v>
      </c>
      <c r="H243" s="75">
        <f t="shared" si="15"/>
        <v>95.31471098265897</v>
      </c>
      <c r="I243" s="75">
        <f t="shared" si="15"/>
        <v>0</v>
      </c>
      <c r="J243" s="75">
        <f t="shared" si="15"/>
        <v>135100</v>
      </c>
      <c r="K243" s="75">
        <f t="shared" si="15"/>
        <v>185000</v>
      </c>
      <c r="L243" s="75">
        <f t="shared" si="15"/>
        <v>81157.64</v>
      </c>
      <c r="M243" s="75">
        <f t="shared" si="15"/>
        <v>43.8689945945946</v>
      </c>
      <c r="N243" s="75">
        <f t="shared" si="15"/>
        <v>0</v>
      </c>
      <c r="O243" s="75">
        <f t="shared" si="15"/>
        <v>200000</v>
      </c>
    </row>
    <row r="244" spans="1:15" ht="5.25" customHeight="1">
      <c r="A244" s="72"/>
      <c r="B244" s="72"/>
      <c r="C244" s="140"/>
      <c r="D244" s="73"/>
      <c r="E244" s="74"/>
      <c r="F244" s="61"/>
      <c r="G244" s="77"/>
      <c r="H244" s="61"/>
      <c r="I244" s="61"/>
      <c r="J244" s="61"/>
      <c r="K244" s="61"/>
      <c r="L244" s="77"/>
      <c r="M244" s="61"/>
      <c r="N244" s="61"/>
      <c r="O244" s="61"/>
    </row>
    <row r="245" spans="1:15" ht="13.5" customHeight="1">
      <c r="A245" s="141" t="s">
        <v>375</v>
      </c>
      <c r="B245" s="67"/>
      <c r="C245" s="68">
        <v>612100</v>
      </c>
      <c r="D245" s="69" t="s">
        <v>318</v>
      </c>
      <c r="E245" s="61"/>
      <c r="F245" s="61">
        <v>173000</v>
      </c>
      <c r="G245" s="77">
        <v>164894.45</v>
      </c>
      <c r="H245" s="61">
        <f>IF(F245=0,0,IF(G245&gt;0,G245/F245*100,0))</f>
        <v>95.31471098265897</v>
      </c>
      <c r="I245" s="61"/>
      <c r="J245" s="80">
        <v>135100</v>
      </c>
      <c r="K245" s="61">
        <v>185000</v>
      </c>
      <c r="L245" s="77">
        <v>81157.64</v>
      </c>
      <c r="M245" s="61">
        <f>IF(K245=0,0,IF(L245&gt;0,L245/K245*100,0))</f>
        <v>43.8689945945946</v>
      </c>
      <c r="N245" s="61"/>
      <c r="O245" s="61">
        <v>200000</v>
      </c>
    </row>
    <row r="246" spans="1:15" ht="13.5" customHeight="1">
      <c r="A246" s="141"/>
      <c r="B246" s="72">
        <v>613</v>
      </c>
      <c r="C246" s="140"/>
      <c r="D246" s="73" t="s">
        <v>202</v>
      </c>
      <c r="E246" s="74">
        <v>32</v>
      </c>
      <c r="F246" s="75">
        <f>F248+F287</f>
        <v>1763007</v>
      </c>
      <c r="G246" s="256">
        <f>G248+G287</f>
        <v>1358486.05</v>
      </c>
      <c r="H246" s="74">
        <f>IF(F246=0,0,IF(G246&gt;0,G246/F246*100,0))</f>
        <v>77.05505707010806</v>
      </c>
      <c r="I246" s="61"/>
      <c r="J246" s="74">
        <f>J248+J287</f>
        <v>1440536</v>
      </c>
      <c r="K246" s="75">
        <f>K248+K287</f>
        <v>1878925</v>
      </c>
      <c r="L246" s="256">
        <f>L248+L287</f>
        <v>645134.8199999998</v>
      </c>
      <c r="M246" s="74">
        <f>IF(K246=0,0,IF(L246&gt;0,L246/K246*100,0))</f>
        <v>34.335315140306285</v>
      </c>
      <c r="N246" s="74"/>
      <c r="O246" s="75">
        <f>O248+O287</f>
        <v>2003225</v>
      </c>
    </row>
    <row r="247" spans="1:15" ht="3" customHeight="1">
      <c r="A247" s="67"/>
      <c r="B247" s="67"/>
      <c r="C247" s="140"/>
      <c r="D247" s="73"/>
      <c r="E247" s="74"/>
      <c r="F247" s="61"/>
      <c r="G247" s="77"/>
      <c r="H247" s="61"/>
      <c r="I247" s="61"/>
      <c r="J247" s="61"/>
      <c r="K247" s="61"/>
      <c r="L247" s="77"/>
      <c r="M247" s="61"/>
      <c r="N247" s="61"/>
      <c r="O247" s="61"/>
    </row>
    <row r="248" spans="1:15" ht="16.5" customHeight="1">
      <c r="A248" s="72"/>
      <c r="B248" s="72"/>
      <c r="C248" s="140"/>
      <c r="D248" s="73" t="s">
        <v>203</v>
      </c>
      <c r="E248" s="74">
        <v>40</v>
      </c>
      <c r="F248" s="75">
        <f>SUM(F250:F286)</f>
        <v>1150532</v>
      </c>
      <c r="G248" s="256">
        <f>SUM(G250:G286)</f>
        <v>888436.5200000001</v>
      </c>
      <c r="H248" s="74">
        <f>IF(F248=0,0,IF(G248&gt;0,G248/F248*100,0))</f>
        <v>77.2196270942486</v>
      </c>
      <c r="I248" s="74"/>
      <c r="J248" s="74">
        <f>SUM(J250:J285)</f>
        <v>834144</v>
      </c>
      <c r="K248" s="75">
        <f>SUM(K250:K286)</f>
        <v>1168968</v>
      </c>
      <c r="L248" s="256">
        <f>SUM(L250:L286)</f>
        <v>410874.9499999999</v>
      </c>
      <c r="M248" s="74">
        <f>IF(K248=0,0,IF(L248&gt;0,L248/K248*100,0))</f>
        <v>35.14851989104919</v>
      </c>
      <c r="N248" s="74"/>
      <c r="O248" s="75">
        <f>SUM(O250:O286)</f>
        <v>1166200</v>
      </c>
    </row>
    <row r="249" spans="1:15" ht="4.5" customHeight="1">
      <c r="A249" s="67"/>
      <c r="B249" s="67"/>
      <c r="C249" s="96"/>
      <c r="D249" s="69"/>
      <c r="E249" s="61"/>
      <c r="F249" s="61"/>
      <c r="G249" s="77"/>
      <c r="H249" s="61"/>
      <c r="I249" s="61"/>
      <c r="J249" s="61"/>
      <c r="K249" s="61"/>
      <c r="L249" s="77"/>
      <c r="M249" s="61"/>
      <c r="N249" s="61"/>
      <c r="O249" s="61"/>
    </row>
    <row r="250" spans="1:15" ht="15" customHeight="1">
      <c r="A250" s="141" t="s">
        <v>375</v>
      </c>
      <c r="B250" s="67"/>
      <c r="C250" s="68">
        <v>613110</v>
      </c>
      <c r="D250" s="69" t="s">
        <v>319</v>
      </c>
      <c r="E250" s="61"/>
      <c r="F250" s="61">
        <v>3500</v>
      </c>
      <c r="G250" s="77">
        <v>566.2</v>
      </c>
      <c r="H250" s="61">
        <f aca="true" t="shared" si="16" ref="H250:H263">IF(F250=0,0,IF(G250&gt;0,G250/F250*100,0))</f>
        <v>16.177142857142858</v>
      </c>
      <c r="I250" s="61"/>
      <c r="J250" s="61">
        <v>10000</v>
      </c>
      <c r="K250" s="61">
        <v>3500</v>
      </c>
      <c r="L250" s="77">
        <v>1378.8</v>
      </c>
      <c r="M250" s="61">
        <f aca="true" t="shared" si="17" ref="M250:M263">IF(K250=0,0,IF(L250&gt;0,L250/K250*100,0))</f>
        <v>39.394285714285715</v>
      </c>
      <c r="N250" s="61"/>
      <c r="O250" s="61">
        <v>3500</v>
      </c>
    </row>
    <row r="251" spans="1:15" ht="17.25" customHeight="1">
      <c r="A251" s="141" t="s">
        <v>375</v>
      </c>
      <c r="B251" s="67"/>
      <c r="C251" s="68">
        <v>613120</v>
      </c>
      <c r="D251" s="69" t="s">
        <v>320</v>
      </c>
      <c r="E251" s="61"/>
      <c r="F251" s="61">
        <v>5000</v>
      </c>
      <c r="G251" s="77">
        <v>1366.6</v>
      </c>
      <c r="H251" s="61">
        <f t="shared" si="16"/>
        <v>27.332</v>
      </c>
      <c r="I251" s="61"/>
      <c r="J251" s="61">
        <v>10000</v>
      </c>
      <c r="K251" s="61">
        <v>5000</v>
      </c>
      <c r="L251" s="77">
        <v>330</v>
      </c>
      <c r="M251" s="61">
        <f t="shared" si="17"/>
        <v>6.6000000000000005</v>
      </c>
      <c r="N251" s="61"/>
      <c r="O251" s="61">
        <v>5000</v>
      </c>
    </row>
    <row r="252" spans="1:15" ht="17.25" customHeight="1">
      <c r="A252" s="141"/>
      <c r="B252" s="67"/>
      <c r="C252" s="68">
        <v>613190</v>
      </c>
      <c r="D252" s="69" t="s">
        <v>534</v>
      </c>
      <c r="E252" s="61"/>
      <c r="F252" s="61">
        <v>0</v>
      </c>
      <c r="G252" s="77">
        <v>0</v>
      </c>
      <c r="H252" s="61">
        <f t="shared" si="16"/>
        <v>0</v>
      </c>
      <c r="I252" s="61"/>
      <c r="J252" s="61"/>
      <c r="K252" s="61">
        <v>0</v>
      </c>
      <c r="L252" s="77">
        <v>0</v>
      </c>
      <c r="M252" s="61">
        <f t="shared" si="17"/>
        <v>0</v>
      </c>
      <c r="N252" s="61"/>
      <c r="O252" s="61">
        <v>300</v>
      </c>
    </row>
    <row r="253" spans="1:15" ht="17.25" customHeight="1">
      <c r="A253" s="141" t="s">
        <v>375</v>
      </c>
      <c r="B253" s="67"/>
      <c r="C253" s="68">
        <v>613211</v>
      </c>
      <c r="D253" s="69" t="s">
        <v>1</v>
      </c>
      <c r="E253" s="61"/>
      <c r="F253" s="61">
        <v>22500</v>
      </c>
      <c r="G253" s="77">
        <v>21639.17</v>
      </c>
      <c r="H253" s="61">
        <f t="shared" si="16"/>
        <v>96.17408888888887</v>
      </c>
      <c r="I253" s="61"/>
      <c r="J253" s="61">
        <v>16000</v>
      </c>
      <c r="K253" s="61">
        <v>25000</v>
      </c>
      <c r="L253" s="77">
        <v>11595.87</v>
      </c>
      <c r="M253" s="61">
        <f t="shared" si="17"/>
        <v>46.383480000000006</v>
      </c>
      <c r="N253" s="61"/>
      <c r="O253" s="61">
        <v>25000</v>
      </c>
    </row>
    <row r="254" spans="1:15" ht="13.5" customHeight="1">
      <c r="A254" s="141" t="s">
        <v>375</v>
      </c>
      <c r="B254" s="67"/>
      <c r="C254" s="68">
        <v>613215</v>
      </c>
      <c r="D254" s="69" t="s">
        <v>55</v>
      </c>
      <c r="E254" s="61"/>
      <c r="F254" s="61">
        <v>12000</v>
      </c>
      <c r="G254" s="77">
        <v>13823.04</v>
      </c>
      <c r="H254" s="61">
        <f t="shared" si="16"/>
        <v>115.19200000000001</v>
      </c>
      <c r="I254" s="61"/>
      <c r="J254" s="61">
        <v>2500</v>
      </c>
      <c r="K254" s="61">
        <v>23238</v>
      </c>
      <c r="L254" s="77">
        <v>0</v>
      </c>
      <c r="M254" s="61">
        <f t="shared" si="17"/>
        <v>0</v>
      </c>
      <c r="N254" s="61"/>
      <c r="O254" s="61">
        <v>30000</v>
      </c>
    </row>
    <row r="255" spans="1:15" ht="16.5" customHeight="1">
      <c r="A255" s="141" t="s">
        <v>378</v>
      </c>
      <c r="B255" s="67"/>
      <c r="C255" s="68">
        <v>613216</v>
      </c>
      <c r="D255" s="69" t="s">
        <v>229</v>
      </c>
      <c r="E255" s="61"/>
      <c r="F255" s="61">
        <v>180000</v>
      </c>
      <c r="G255" s="77">
        <v>152023.69</v>
      </c>
      <c r="H255" s="61">
        <f t="shared" si="16"/>
        <v>84.45760555555556</v>
      </c>
      <c r="I255" s="61"/>
      <c r="J255" s="61">
        <v>125000</v>
      </c>
      <c r="K255" s="61">
        <v>180000</v>
      </c>
      <c r="L255" s="77">
        <v>73304.45</v>
      </c>
      <c r="M255" s="61">
        <f t="shared" si="17"/>
        <v>40.724694444444445</v>
      </c>
      <c r="N255" s="61"/>
      <c r="O255" s="61">
        <v>180000</v>
      </c>
    </row>
    <row r="256" spans="1:15" ht="27.75" customHeight="1">
      <c r="A256" s="141" t="s">
        <v>375</v>
      </c>
      <c r="B256" s="67"/>
      <c r="C256" s="68">
        <v>613300</v>
      </c>
      <c r="D256" s="69" t="s">
        <v>120</v>
      </c>
      <c r="E256" s="61"/>
      <c r="F256" s="61">
        <v>18000</v>
      </c>
      <c r="G256" s="77">
        <v>14885.72</v>
      </c>
      <c r="H256" s="61">
        <f t="shared" si="16"/>
        <v>82.69844444444445</v>
      </c>
      <c r="I256" s="61"/>
      <c r="J256" s="61">
        <v>23000</v>
      </c>
      <c r="K256" s="61">
        <v>18000</v>
      </c>
      <c r="L256" s="77">
        <v>6235.85</v>
      </c>
      <c r="M256" s="61">
        <f t="shared" si="17"/>
        <v>34.64361111111111</v>
      </c>
      <c r="N256" s="61"/>
      <c r="O256" s="61">
        <v>18000</v>
      </c>
    </row>
    <row r="257" spans="1:15" ht="18" customHeight="1">
      <c r="A257" s="141" t="s">
        <v>375</v>
      </c>
      <c r="B257" s="67"/>
      <c r="C257" s="96">
        <v>613310</v>
      </c>
      <c r="D257" s="69" t="s">
        <v>2</v>
      </c>
      <c r="E257" s="61"/>
      <c r="F257" s="61">
        <v>30000</v>
      </c>
      <c r="G257" s="77">
        <v>30202.23</v>
      </c>
      <c r="H257" s="61">
        <f t="shared" si="16"/>
        <v>100.67409999999998</v>
      </c>
      <c r="I257" s="61"/>
      <c r="J257" s="61">
        <v>41400</v>
      </c>
      <c r="K257" s="61">
        <v>45000</v>
      </c>
      <c r="L257" s="77">
        <v>19149.55</v>
      </c>
      <c r="M257" s="61">
        <f t="shared" si="17"/>
        <v>42.55455555555556</v>
      </c>
      <c r="N257" s="61"/>
      <c r="O257" s="61">
        <v>35000</v>
      </c>
    </row>
    <row r="258" spans="1:15" ht="29.25" customHeight="1">
      <c r="A258" s="141" t="s">
        <v>376</v>
      </c>
      <c r="B258" s="67"/>
      <c r="C258" s="68">
        <v>613324</v>
      </c>
      <c r="D258" s="69" t="s">
        <v>408</v>
      </c>
      <c r="E258" s="61"/>
      <c r="F258" s="61">
        <v>155000</v>
      </c>
      <c r="G258" s="77">
        <v>154996.28</v>
      </c>
      <c r="H258" s="61">
        <f t="shared" si="16"/>
        <v>99.99759999999999</v>
      </c>
      <c r="I258" s="61"/>
      <c r="J258" s="61">
        <v>100000</v>
      </c>
      <c r="K258" s="61">
        <v>155000</v>
      </c>
      <c r="L258" s="77">
        <v>64723.4</v>
      </c>
      <c r="M258" s="61">
        <f t="shared" si="17"/>
        <v>41.75703225806452</v>
      </c>
      <c r="N258" s="61"/>
      <c r="O258" s="61">
        <v>155000</v>
      </c>
    </row>
    <row r="259" spans="1:15" ht="14.25" customHeight="1">
      <c r="A259" s="141" t="s">
        <v>377</v>
      </c>
      <c r="B259" s="67"/>
      <c r="C259" s="68">
        <v>613327</v>
      </c>
      <c r="D259" s="69" t="s">
        <v>356</v>
      </c>
      <c r="E259" s="61"/>
      <c r="F259" s="61">
        <v>8000</v>
      </c>
      <c r="G259" s="77">
        <v>6126.12</v>
      </c>
      <c r="H259" s="61">
        <f t="shared" si="16"/>
        <v>76.57650000000001</v>
      </c>
      <c r="I259" s="61"/>
      <c r="J259" s="61">
        <v>12000</v>
      </c>
      <c r="K259" s="61">
        <v>6000</v>
      </c>
      <c r="L259" s="77">
        <v>2612.61</v>
      </c>
      <c r="M259" s="61">
        <f t="shared" si="17"/>
        <v>43.5435</v>
      </c>
      <c r="N259" s="61"/>
      <c r="O259" s="61">
        <v>6000</v>
      </c>
    </row>
    <row r="260" spans="1:15" ht="18" customHeight="1">
      <c r="A260" s="141" t="s">
        <v>376</v>
      </c>
      <c r="B260" s="67"/>
      <c r="C260" s="68">
        <v>613328</v>
      </c>
      <c r="D260" s="69" t="s">
        <v>355</v>
      </c>
      <c r="E260" s="61"/>
      <c r="F260" s="61">
        <v>18000</v>
      </c>
      <c r="G260" s="77">
        <v>13500</v>
      </c>
      <c r="H260" s="61">
        <f t="shared" si="16"/>
        <v>75</v>
      </c>
      <c r="I260" s="61"/>
      <c r="J260" s="61">
        <v>10000</v>
      </c>
      <c r="K260" s="61">
        <v>18000</v>
      </c>
      <c r="L260" s="77">
        <v>9000</v>
      </c>
      <c r="M260" s="61">
        <f t="shared" si="17"/>
        <v>50</v>
      </c>
      <c r="N260" s="61"/>
      <c r="O260" s="61">
        <v>18000</v>
      </c>
    </row>
    <row r="261" spans="1:15" ht="15" customHeight="1">
      <c r="A261" s="141" t="s">
        <v>379</v>
      </c>
      <c r="B261" s="67"/>
      <c r="C261" s="68">
        <v>613329</v>
      </c>
      <c r="D261" s="69" t="s">
        <v>84</v>
      </c>
      <c r="E261" s="61"/>
      <c r="F261" s="61">
        <v>1000</v>
      </c>
      <c r="G261" s="77">
        <v>1032.69</v>
      </c>
      <c r="H261" s="61">
        <f t="shared" si="16"/>
        <v>103.269</v>
      </c>
      <c r="I261" s="61"/>
      <c r="J261" s="61">
        <v>10000</v>
      </c>
      <c r="K261" s="61">
        <v>1500</v>
      </c>
      <c r="L261" s="77">
        <v>475.66</v>
      </c>
      <c r="M261" s="61">
        <f t="shared" si="17"/>
        <v>31.710666666666672</v>
      </c>
      <c r="N261" s="61"/>
      <c r="O261" s="61">
        <v>2000</v>
      </c>
    </row>
    <row r="262" spans="1:15" ht="17.25" customHeight="1">
      <c r="A262" s="141" t="s">
        <v>375</v>
      </c>
      <c r="B262" s="67"/>
      <c r="C262" s="68">
        <v>613400</v>
      </c>
      <c r="D262" s="69" t="s">
        <v>321</v>
      </c>
      <c r="E262" s="61"/>
      <c r="F262" s="61">
        <v>32000</v>
      </c>
      <c r="G262" s="77">
        <v>17968.55</v>
      </c>
      <c r="H262" s="61">
        <f t="shared" si="16"/>
        <v>56.15171875</v>
      </c>
      <c r="I262" s="61"/>
      <c r="J262" s="61">
        <v>37000</v>
      </c>
      <c r="K262" s="61">
        <v>38000</v>
      </c>
      <c r="L262" s="77">
        <v>12429.15</v>
      </c>
      <c r="M262" s="61">
        <f t="shared" si="17"/>
        <v>32.70828947368421</v>
      </c>
      <c r="N262" s="61"/>
      <c r="O262" s="61">
        <v>40000</v>
      </c>
    </row>
    <row r="263" spans="1:15" ht="15.75" customHeight="1">
      <c r="A263" s="141" t="s">
        <v>375</v>
      </c>
      <c r="B263" s="67"/>
      <c r="C263" s="68">
        <v>613512</v>
      </c>
      <c r="D263" s="69" t="s">
        <v>12</v>
      </c>
      <c r="E263" s="61"/>
      <c r="F263" s="61">
        <v>16000</v>
      </c>
      <c r="G263" s="77">
        <v>11995.16</v>
      </c>
      <c r="H263" s="61">
        <f t="shared" si="16"/>
        <v>74.96975</v>
      </c>
      <c r="I263" s="61"/>
      <c r="J263" s="61">
        <v>20000</v>
      </c>
      <c r="K263" s="61">
        <v>16000</v>
      </c>
      <c r="L263" s="77">
        <v>3325.63</v>
      </c>
      <c r="M263" s="61">
        <f t="shared" si="17"/>
        <v>20.785187500000003</v>
      </c>
      <c r="N263" s="61"/>
      <c r="O263" s="61">
        <v>18000</v>
      </c>
    </row>
    <row r="264" spans="1:15" ht="16.5" customHeight="1">
      <c r="A264" s="141"/>
      <c r="B264" s="67"/>
      <c r="C264" s="68">
        <v>613513</v>
      </c>
      <c r="D264" s="69" t="s">
        <v>275</v>
      </c>
      <c r="E264" s="61"/>
      <c r="F264" s="61">
        <v>200</v>
      </c>
      <c r="G264" s="77">
        <v>0</v>
      </c>
      <c r="H264" s="61">
        <v>0</v>
      </c>
      <c r="I264" s="61"/>
      <c r="J264" s="61"/>
      <c r="K264" s="61">
        <v>200</v>
      </c>
      <c r="L264" s="77">
        <v>0</v>
      </c>
      <c r="M264" s="61">
        <v>0</v>
      </c>
      <c r="N264" s="61"/>
      <c r="O264" s="61">
        <v>500</v>
      </c>
    </row>
    <row r="265" spans="1:15" ht="17.25" customHeight="1">
      <c r="A265" s="141" t="s">
        <v>375</v>
      </c>
      <c r="B265" s="85"/>
      <c r="C265" s="86">
        <v>613522</v>
      </c>
      <c r="D265" s="87" t="s">
        <v>32</v>
      </c>
      <c r="E265" s="80"/>
      <c r="F265" s="61">
        <v>500</v>
      </c>
      <c r="G265" s="77">
        <v>0</v>
      </c>
      <c r="H265" s="80">
        <f aca="true" t="shared" si="18" ref="H265:H271">IF(F265=0,0,IF(G265&gt;0,G265/F265*100,0))</f>
        <v>0</v>
      </c>
      <c r="I265" s="80"/>
      <c r="J265" s="80">
        <v>500</v>
      </c>
      <c r="K265" s="61">
        <v>500</v>
      </c>
      <c r="L265" s="77">
        <v>0</v>
      </c>
      <c r="M265" s="80">
        <f aca="true" t="shared" si="19" ref="M265:M271">IF(K265=0,0,IF(L265&gt;0,L265/K265*100,0))</f>
        <v>0</v>
      </c>
      <c r="N265" s="80"/>
      <c r="O265" s="61">
        <v>200</v>
      </c>
    </row>
    <row r="266" spans="1:15" ht="16.5" customHeight="1">
      <c r="A266" s="141" t="s">
        <v>375</v>
      </c>
      <c r="B266" s="85"/>
      <c r="C266" s="86">
        <v>613523</v>
      </c>
      <c r="D266" s="87" t="s">
        <v>254</v>
      </c>
      <c r="E266" s="80"/>
      <c r="F266" s="61">
        <v>6000</v>
      </c>
      <c r="G266" s="77">
        <v>3298.87</v>
      </c>
      <c r="H266" s="80">
        <f t="shared" si="18"/>
        <v>54.98116666666667</v>
      </c>
      <c r="I266" s="80"/>
      <c r="J266" s="80">
        <v>5000</v>
      </c>
      <c r="K266" s="61">
        <v>5000</v>
      </c>
      <c r="L266" s="77">
        <v>1261.36</v>
      </c>
      <c r="M266" s="80">
        <f t="shared" si="19"/>
        <v>25.2272</v>
      </c>
      <c r="N266" s="80"/>
      <c r="O266" s="61">
        <v>4000</v>
      </c>
    </row>
    <row r="267" spans="1:15" ht="14.25" customHeight="1">
      <c r="A267" s="141" t="s">
        <v>380</v>
      </c>
      <c r="B267" s="85">
        <v>1</v>
      </c>
      <c r="C267" s="86">
        <v>613524</v>
      </c>
      <c r="D267" s="87" t="s">
        <v>42</v>
      </c>
      <c r="E267" s="80"/>
      <c r="F267" s="61">
        <v>2000</v>
      </c>
      <c r="G267" s="77">
        <v>450</v>
      </c>
      <c r="H267" s="80">
        <f t="shared" si="18"/>
        <v>22.5</v>
      </c>
      <c r="I267" s="80"/>
      <c r="J267" s="80">
        <v>2600</v>
      </c>
      <c r="K267" s="61">
        <v>2000</v>
      </c>
      <c r="L267" s="77">
        <v>1142.4</v>
      </c>
      <c r="M267" s="80">
        <f t="shared" si="19"/>
        <v>57.120000000000005</v>
      </c>
      <c r="N267" s="80"/>
      <c r="O267" s="61">
        <v>2000</v>
      </c>
    </row>
    <row r="268" spans="1:15" ht="27" customHeight="1">
      <c r="A268" s="141" t="s">
        <v>380</v>
      </c>
      <c r="B268" s="85">
        <v>2</v>
      </c>
      <c r="C268" s="86">
        <v>613524</v>
      </c>
      <c r="D268" s="87" t="s">
        <v>398</v>
      </c>
      <c r="E268" s="80"/>
      <c r="F268" s="61">
        <v>2500</v>
      </c>
      <c r="G268" s="77">
        <v>0</v>
      </c>
      <c r="H268" s="80">
        <f t="shared" si="18"/>
        <v>0</v>
      </c>
      <c r="I268" s="80"/>
      <c r="J268" s="80"/>
      <c r="K268" s="61">
        <v>2500</v>
      </c>
      <c r="L268" s="77">
        <v>0</v>
      </c>
      <c r="M268" s="80">
        <f t="shared" si="19"/>
        <v>0</v>
      </c>
      <c r="N268" s="80"/>
      <c r="O268" s="61">
        <v>2500</v>
      </c>
    </row>
    <row r="269" spans="1:15" ht="18.75" customHeight="1">
      <c r="A269" s="141" t="s">
        <v>381</v>
      </c>
      <c r="B269" s="67"/>
      <c r="C269" s="68">
        <v>613614</v>
      </c>
      <c r="D269" s="69" t="s">
        <v>293</v>
      </c>
      <c r="E269" s="61"/>
      <c r="F269" s="61">
        <v>500</v>
      </c>
      <c r="G269" s="77">
        <v>0</v>
      </c>
      <c r="H269" s="61">
        <f t="shared" si="18"/>
        <v>0</v>
      </c>
      <c r="I269" s="61"/>
      <c r="J269" s="61">
        <v>1000</v>
      </c>
      <c r="K269" s="61">
        <v>500</v>
      </c>
      <c r="L269" s="77">
        <v>0</v>
      </c>
      <c r="M269" s="61">
        <f t="shared" si="19"/>
        <v>0</v>
      </c>
      <c r="N269" s="61"/>
      <c r="O269" s="61">
        <v>500</v>
      </c>
    </row>
    <row r="270" spans="1:15" ht="22.5" customHeight="1">
      <c r="A270" s="141" t="s">
        <v>375</v>
      </c>
      <c r="B270" s="67"/>
      <c r="C270" s="68">
        <v>613621</v>
      </c>
      <c r="D270" s="69" t="s">
        <v>147</v>
      </c>
      <c r="E270" s="61"/>
      <c r="F270" s="61">
        <v>7000</v>
      </c>
      <c r="G270" s="77">
        <v>4758.99</v>
      </c>
      <c r="H270" s="61">
        <f t="shared" si="18"/>
        <v>67.98557142857142</v>
      </c>
      <c r="I270" s="61"/>
      <c r="J270" s="61"/>
      <c r="K270" s="61">
        <v>7000</v>
      </c>
      <c r="L270" s="77">
        <v>2966.44</v>
      </c>
      <c r="M270" s="61">
        <f t="shared" si="19"/>
        <v>42.37771428571428</v>
      </c>
      <c r="N270" s="61"/>
      <c r="O270" s="61">
        <v>7000</v>
      </c>
    </row>
    <row r="271" spans="1:15" ht="33" customHeight="1">
      <c r="A271" s="141" t="s">
        <v>375</v>
      </c>
      <c r="B271" s="67"/>
      <c r="C271" s="68">
        <v>613700</v>
      </c>
      <c r="D271" s="69" t="s">
        <v>33</v>
      </c>
      <c r="E271" s="61"/>
      <c r="F271" s="61">
        <v>18000</v>
      </c>
      <c r="G271" s="77">
        <v>16569.33</v>
      </c>
      <c r="H271" s="61">
        <f t="shared" si="18"/>
        <v>92.05183333333335</v>
      </c>
      <c r="I271" s="61"/>
      <c r="J271" s="61">
        <v>47000</v>
      </c>
      <c r="K271" s="61">
        <v>25000</v>
      </c>
      <c r="L271" s="77">
        <v>10787.19</v>
      </c>
      <c r="M271" s="61">
        <f t="shared" si="19"/>
        <v>43.14876</v>
      </c>
      <c r="N271" s="61"/>
      <c r="O271" s="61">
        <v>35000</v>
      </c>
    </row>
    <row r="272" spans="1:4" ht="49.5" customHeight="1" hidden="1">
      <c r="A272" s="233"/>
      <c r="D272" s="82"/>
    </row>
    <row r="273" spans="1:15" ht="15.75" customHeight="1">
      <c r="A273" s="424"/>
      <c r="B273" s="424"/>
      <c r="C273" s="424"/>
      <c r="D273" s="424"/>
      <c r="E273" s="59"/>
      <c r="F273" s="419" t="s">
        <v>497</v>
      </c>
      <c r="G273" s="420"/>
      <c r="H273" s="421"/>
      <c r="I273" s="61"/>
      <c r="J273" s="419" t="s">
        <v>498</v>
      </c>
      <c r="K273" s="420"/>
      <c r="L273" s="420"/>
      <c r="M273" s="420"/>
      <c r="N273" s="59"/>
      <c r="O273" s="425" t="s">
        <v>499</v>
      </c>
    </row>
    <row r="274" spans="1:15" ht="40.5" customHeight="1">
      <c r="A274" s="423" t="s">
        <v>392</v>
      </c>
      <c r="B274" s="423"/>
      <c r="C274" s="423"/>
      <c r="D274" s="63" t="s">
        <v>300</v>
      </c>
      <c r="E274" s="64"/>
      <c r="F274" s="254" t="s">
        <v>201</v>
      </c>
      <c r="G274" s="254" t="s">
        <v>204</v>
      </c>
      <c r="H274" s="64" t="s">
        <v>205</v>
      </c>
      <c r="I274" s="65"/>
      <c r="J274" s="64" t="s">
        <v>201</v>
      </c>
      <c r="K274" s="64" t="s">
        <v>201</v>
      </c>
      <c r="L274" s="254" t="s">
        <v>204</v>
      </c>
      <c r="M274" s="64" t="s">
        <v>205</v>
      </c>
      <c r="N274" s="64"/>
      <c r="O274" s="426"/>
    </row>
    <row r="275" spans="1:15" ht="30" customHeight="1">
      <c r="A275" s="62" t="s">
        <v>374</v>
      </c>
      <c r="B275" s="62" t="s">
        <v>206</v>
      </c>
      <c r="C275" s="62" t="s">
        <v>210</v>
      </c>
      <c r="D275" s="63"/>
      <c r="E275" s="65"/>
      <c r="F275" s="255" t="s">
        <v>207</v>
      </c>
      <c r="G275" s="255" t="s">
        <v>207</v>
      </c>
      <c r="H275" s="65" t="s">
        <v>208</v>
      </c>
      <c r="I275" s="65"/>
      <c r="J275" s="65" t="s">
        <v>207</v>
      </c>
      <c r="K275" s="65" t="s">
        <v>207</v>
      </c>
      <c r="L275" s="255" t="s">
        <v>207</v>
      </c>
      <c r="M275" s="65" t="s">
        <v>208</v>
      </c>
      <c r="N275" s="65"/>
      <c r="O275" s="65" t="s">
        <v>207</v>
      </c>
    </row>
    <row r="276" spans="1:15" ht="30" customHeight="1">
      <c r="A276" s="62"/>
      <c r="B276" s="62"/>
      <c r="C276" s="62">
        <v>613711</v>
      </c>
      <c r="D276" s="69" t="s">
        <v>434</v>
      </c>
      <c r="E276" s="65"/>
      <c r="F276" s="61">
        <v>5000</v>
      </c>
      <c r="G276" s="77">
        <v>0</v>
      </c>
      <c r="H276" s="65">
        <v>0</v>
      </c>
      <c r="I276" s="65"/>
      <c r="J276" s="65"/>
      <c r="K276" s="61">
        <v>2000</v>
      </c>
      <c r="L276" s="77">
        <v>0</v>
      </c>
      <c r="M276" s="61">
        <f>L276/K276*100</f>
        <v>0</v>
      </c>
      <c r="N276" s="65"/>
      <c r="O276" s="61">
        <v>2000</v>
      </c>
    </row>
    <row r="277" spans="1:15" ht="42.75" customHeight="1">
      <c r="A277" s="141" t="s">
        <v>382</v>
      </c>
      <c r="B277" s="85"/>
      <c r="C277" s="142">
        <v>613724</v>
      </c>
      <c r="D277" s="87" t="s">
        <v>474</v>
      </c>
      <c r="E277" s="80"/>
      <c r="F277" s="61">
        <v>430000</v>
      </c>
      <c r="G277" s="77">
        <v>349091.96</v>
      </c>
      <c r="H277" s="80">
        <f aca="true" t="shared" si="20" ref="H277:H285">IF(F277=0,0,IF(G277&gt;0,G277/F277*100,0))</f>
        <v>81.18417674418606</v>
      </c>
      <c r="I277" s="80"/>
      <c r="J277" s="80">
        <v>250000</v>
      </c>
      <c r="K277" s="61">
        <v>425000</v>
      </c>
      <c r="L277" s="77">
        <v>169671.48</v>
      </c>
      <c r="M277" s="80">
        <f aca="true" t="shared" si="21" ref="M277:M285">IF(K277=0,0,IF(L277&gt;0,L277/K277*100,0))</f>
        <v>39.922701176470596</v>
      </c>
      <c r="N277" s="80"/>
      <c r="O277" s="61">
        <v>425000</v>
      </c>
    </row>
    <row r="278" spans="1:15" ht="46.5" customHeight="1">
      <c r="A278" s="141" t="s">
        <v>378</v>
      </c>
      <c r="B278" s="67"/>
      <c r="C278" s="68">
        <v>613726</v>
      </c>
      <c r="D278" s="69" t="s">
        <v>475</v>
      </c>
      <c r="E278" s="61"/>
      <c r="F278" s="61">
        <v>67339</v>
      </c>
      <c r="G278" s="77">
        <v>57611.39</v>
      </c>
      <c r="H278" s="61">
        <f t="shared" si="20"/>
        <v>85.55427018518243</v>
      </c>
      <c r="I278" s="61"/>
      <c r="J278" s="61">
        <v>15000</v>
      </c>
      <c r="K278" s="61">
        <v>35000</v>
      </c>
      <c r="L278" s="77">
        <v>0</v>
      </c>
      <c r="M278" s="61">
        <f t="shared" si="21"/>
        <v>0</v>
      </c>
      <c r="N278" s="61"/>
      <c r="O278" s="61">
        <v>40000</v>
      </c>
    </row>
    <row r="279" spans="1:15" ht="17.25" customHeight="1">
      <c r="A279" s="141" t="s">
        <v>375</v>
      </c>
      <c r="B279" s="67"/>
      <c r="C279" s="96">
        <v>613727</v>
      </c>
      <c r="D279" s="69" t="s">
        <v>360</v>
      </c>
      <c r="E279" s="61"/>
      <c r="F279" s="61">
        <v>1000</v>
      </c>
      <c r="G279" s="77">
        <v>490.23</v>
      </c>
      <c r="H279" s="61">
        <f t="shared" si="20"/>
        <v>49.023</v>
      </c>
      <c r="I279" s="61"/>
      <c r="J279" s="61">
        <v>2000</v>
      </c>
      <c r="K279" s="61">
        <v>1000</v>
      </c>
      <c r="L279" s="77">
        <v>76.05</v>
      </c>
      <c r="M279" s="61">
        <f t="shared" si="21"/>
        <v>7.6049999999999995</v>
      </c>
      <c r="N279" s="61"/>
      <c r="O279" s="61">
        <v>2500</v>
      </c>
    </row>
    <row r="280" spans="1:15" ht="33" customHeight="1">
      <c r="A280" s="141" t="s">
        <v>379</v>
      </c>
      <c r="B280" s="67">
        <v>1</v>
      </c>
      <c r="C280" s="96">
        <v>613728</v>
      </c>
      <c r="D280" s="69" t="s">
        <v>34</v>
      </c>
      <c r="E280" s="61"/>
      <c r="F280" s="61">
        <v>20000</v>
      </c>
      <c r="G280" s="77">
        <v>0</v>
      </c>
      <c r="H280" s="61">
        <f t="shared" si="20"/>
        <v>0</v>
      </c>
      <c r="I280" s="61"/>
      <c r="J280" s="61">
        <v>20000</v>
      </c>
      <c r="K280" s="61">
        <v>20000</v>
      </c>
      <c r="L280" s="77">
        <v>0</v>
      </c>
      <c r="M280" s="61">
        <f t="shared" si="21"/>
        <v>0</v>
      </c>
      <c r="N280" s="61"/>
      <c r="O280" s="61">
        <v>20450</v>
      </c>
    </row>
    <row r="281" spans="1:15" ht="27" customHeight="1">
      <c r="A281" s="141" t="s">
        <v>383</v>
      </c>
      <c r="B281" s="67">
        <v>2</v>
      </c>
      <c r="C281" s="96">
        <v>613728</v>
      </c>
      <c r="D281" s="69" t="s">
        <v>3</v>
      </c>
      <c r="E281" s="61"/>
      <c r="F281" s="61">
        <v>60993</v>
      </c>
      <c r="G281" s="77">
        <v>9131.49</v>
      </c>
      <c r="H281" s="61">
        <f t="shared" si="20"/>
        <v>14.97137376420245</v>
      </c>
      <c r="I281" s="61"/>
      <c r="J281" s="61">
        <v>41144</v>
      </c>
      <c r="K281" s="61">
        <v>80530</v>
      </c>
      <c r="L281" s="77">
        <v>14011.42</v>
      </c>
      <c r="M281" s="61">
        <f t="shared" si="21"/>
        <v>17.39900658139824</v>
      </c>
      <c r="N281" s="61"/>
      <c r="O281" s="61">
        <v>78550</v>
      </c>
    </row>
    <row r="282" spans="1:15" ht="28.5" customHeight="1">
      <c r="A282" s="141" t="s">
        <v>379</v>
      </c>
      <c r="B282" s="67">
        <v>3</v>
      </c>
      <c r="C282" s="96">
        <v>613728</v>
      </c>
      <c r="D282" s="69" t="s">
        <v>295</v>
      </c>
      <c r="E282" s="61"/>
      <c r="F282" s="61">
        <v>500</v>
      </c>
      <c r="G282" s="77">
        <v>0</v>
      </c>
      <c r="H282" s="61">
        <f t="shared" si="20"/>
        <v>0</v>
      </c>
      <c r="I282" s="61"/>
      <c r="J282" s="61">
        <v>5000</v>
      </c>
      <c r="K282" s="61">
        <v>500</v>
      </c>
      <c r="L282" s="77">
        <v>0</v>
      </c>
      <c r="M282" s="61">
        <f t="shared" si="21"/>
        <v>0</v>
      </c>
      <c r="N282" s="61"/>
      <c r="O282" s="61">
        <v>200</v>
      </c>
    </row>
    <row r="283" spans="1:15" ht="19.5" customHeight="1">
      <c r="A283" s="141" t="s">
        <v>383</v>
      </c>
      <c r="B283" s="67"/>
      <c r="C283" s="96">
        <v>613729</v>
      </c>
      <c r="D283" s="69" t="s">
        <v>4</v>
      </c>
      <c r="E283" s="61"/>
      <c r="F283" s="61">
        <v>20000</v>
      </c>
      <c r="G283" s="77">
        <v>0</v>
      </c>
      <c r="H283" s="61">
        <f t="shared" si="20"/>
        <v>0</v>
      </c>
      <c r="I283" s="61"/>
      <c r="J283" s="61">
        <v>20000</v>
      </c>
      <c r="K283" s="61">
        <v>20000</v>
      </c>
      <c r="L283" s="77">
        <v>0</v>
      </c>
      <c r="M283" s="61">
        <f t="shared" si="21"/>
        <v>0</v>
      </c>
      <c r="N283" s="61"/>
      <c r="O283" s="61">
        <v>0</v>
      </c>
    </row>
    <row r="284" spans="1:15" ht="17.25" customHeight="1">
      <c r="A284" s="141" t="s">
        <v>375</v>
      </c>
      <c r="B284" s="67"/>
      <c r="C284" s="68">
        <v>613800</v>
      </c>
      <c r="D284" s="69" t="s">
        <v>238</v>
      </c>
      <c r="E284" s="61"/>
      <c r="F284" s="61">
        <v>5000</v>
      </c>
      <c r="G284" s="77">
        <v>4273.31</v>
      </c>
      <c r="H284" s="61">
        <f t="shared" si="20"/>
        <v>85.4662</v>
      </c>
      <c r="I284" s="61"/>
      <c r="J284" s="61">
        <v>5000</v>
      </c>
      <c r="K284" s="61">
        <v>5000</v>
      </c>
      <c r="L284" s="77">
        <v>4999.54</v>
      </c>
      <c r="M284" s="61">
        <f t="shared" si="21"/>
        <v>99.99080000000001</v>
      </c>
      <c r="N284" s="61"/>
      <c r="O284" s="61">
        <v>6500</v>
      </c>
    </row>
    <row r="285" spans="1:15" ht="17.25" customHeight="1">
      <c r="A285" s="141" t="s">
        <v>375</v>
      </c>
      <c r="B285" s="67"/>
      <c r="C285" s="68">
        <v>613822</v>
      </c>
      <c r="D285" s="69" t="s">
        <v>322</v>
      </c>
      <c r="E285" s="61"/>
      <c r="F285" s="61">
        <v>3000</v>
      </c>
      <c r="G285" s="77">
        <v>2635.5</v>
      </c>
      <c r="H285" s="61">
        <f t="shared" si="20"/>
        <v>87.85</v>
      </c>
      <c r="I285" s="61"/>
      <c r="J285" s="61">
        <v>3000</v>
      </c>
      <c r="K285" s="61">
        <v>3000</v>
      </c>
      <c r="L285" s="77">
        <v>1398.1</v>
      </c>
      <c r="M285" s="61">
        <f t="shared" si="21"/>
        <v>46.60333333333333</v>
      </c>
      <c r="N285" s="61"/>
      <c r="O285" s="61">
        <v>3500</v>
      </c>
    </row>
    <row r="286" spans="1:15" ht="3" customHeight="1">
      <c r="A286" s="141"/>
      <c r="B286" s="67"/>
      <c r="C286" s="96"/>
      <c r="D286" s="61"/>
      <c r="E286" s="61"/>
      <c r="F286" s="61"/>
      <c r="G286" s="77"/>
      <c r="H286" s="61"/>
      <c r="I286" s="61"/>
      <c r="J286" s="61"/>
      <c r="K286" s="61"/>
      <c r="L286" s="77"/>
      <c r="M286" s="61"/>
      <c r="N286" s="61"/>
      <c r="O286" s="61"/>
    </row>
    <row r="287" spans="1:15" ht="15.75" customHeight="1">
      <c r="A287" s="141"/>
      <c r="B287" s="67"/>
      <c r="C287" s="70">
        <v>613900</v>
      </c>
      <c r="D287" s="73" t="s">
        <v>323</v>
      </c>
      <c r="E287" s="74">
        <v>23</v>
      </c>
      <c r="F287" s="75">
        <f>SUM(F289:F330)</f>
        <v>612475</v>
      </c>
      <c r="G287" s="256">
        <f>SUM(G289:G330)</f>
        <v>470049.52999999997</v>
      </c>
      <c r="H287" s="74">
        <f>IF(F287=0,0,IF(G287&gt;0,G287/F287*100,0))</f>
        <v>76.74591289440384</v>
      </c>
      <c r="I287" s="74"/>
      <c r="J287" s="74">
        <f>SUM(J289:J330)</f>
        <v>606392</v>
      </c>
      <c r="K287" s="75">
        <f>SUM(K289:K330)</f>
        <v>709957</v>
      </c>
      <c r="L287" s="256">
        <f>SUM(L289:L330)</f>
        <v>234259.87</v>
      </c>
      <c r="M287" s="74">
        <f>IF(K287=0,0,IF(L287&gt;0,L287/K287*100,0))</f>
        <v>32.99634625759025</v>
      </c>
      <c r="N287" s="74"/>
      <c r="O287" s="75">
        <f>SUM(O289:O330)</f>
        <v>837025</v>
      </c>
    </row>
    <row r="288" spans="1:15" ht="3.75" customHeight="1">
      <c r="A288" s="141"/>
      <c r="B288" s="67"/>
      <c r="C288" s="68"/>
      <c r="D288" s="61"/>
      <c r="E288" s="61"/>
      <c r="F288" s="61"/>
      <c r="G288" s="77"/>
      <c r="H288" s="61"/>
      <c r="I288" s="61"/>
      <c r="J288" s="61"/>
      <c r="K288" s="61"/>
      <c r="L288" s="77"/>
      <c r="M288" s="61"/>
      <c r="N288" s="61"/>
      <c r="O288" s="61"/>
    </row>
    <row r="289" spans="1:15" ht="31.5" customHeight="1">
      <c r="A289" s="141" t="s">
        <v>379</v>
      </c>
      <c r="B289" s="67"/>
      <c r="C289" s="68">
        <v>613912</v>
      </c>
      <c r="D289" s="69" t="s">
        <v>472</v>
      </c>
      <c r="E289" s="61"/>
      <c r="F289" s="61">
        <v>7000</v>
      </c>
      <c r="G289" s="77">
        <v>2150.42</v>
      </c>
      <c r="H289" s="61">
        <f aca="true" t="shared" si="22" ref="H289:H304">IF(F289=0,0,IF(G289&gt;0,G289/F289*100,0))</f>
        <v>30.720285714285716</v>
      </c>
      <c r="I289" s="61"/>
      <c r="J289" s="61"/>
      <c r="K289" s="61">
        <v>9000</v>
      </c>
      <c r="L289" s="77">
        <v>3151.05</v>
      </c>
      <c r="M289" s="61">
        <f aca="true" t="shared" si="23" ref="M289:M304">IF(K289=0,0,IF(L289&gt;0,L289/K289*100,0))</f>
        <v>35.01166666666667</v>
      </c>
      <c r="N289" s="61"/>
      <c r="O289" s="61">
        <v>9000</v>
      </c>
    </row>
    <row r="290" spans="1:15" ht="46.5" customHeight="1">
      <c r="A290" s="141" t="s">
        <v>375</v>
      </c>
      <c r="B290" s="67">
        <v>1</v>
      </c>
      <c r="C290" s="68">
        <v>613913</v>
      </c>
      <c r="D290" s="69" t="s">
        <v>418</v>
      </c>
      <c r="E290" s="61"/>
      <c r="F290" s="61">
        <v>62000</v>
      </c>
      <c r="G290" s="77">
        <v>60509.92</v>
      </c>
      <c r="H290" s="61">
        <f t="shared" si="22"/>
        <v>97.59664516129033</v>
      </c>
      <c r="I290" s="61"/>
      <c r="J290" s="61">
        <v>30000</v>
      </c>
      <c r="K290" s="61">
        <v>62000</v>
      </c>
      <c r="L290" s="77">
        <v>21904.98</v>
      </c>
      <c r="M290" s="61">
        <f t="shared" si="23"/>
        <v>35.330612903225806</v>
      </c>
      <c r="N290" s="61"/>
      <c r="O290" s="61">
        <v>62000</v>
      </c>
    </row>
    <row r="291" spans="1:15" ht="18.75" customHeight="1">
      <c r="A291" s="141" t="s">
        <v>375</v>
      </c>
      <c r="B291" s="67">
        <v>2</v>
      </c>
      <c r="C291" s="68">
        <v>613913</v>
      </c>
      <c r="D291" s="87" t="s">
        <v>35</v>
      </c>
      <c r="E291" s="61"/>
      <c r="F291" s="61">
        <v>3000</v>
      </c>
      <c r="G291" s="77">
        <v>3000</v>
      </c>
      <c r="H291" s="61">
        <f t="shared" si="22"/>
        <v>100</v>
      </c>
      <c r="I291" s="61"/>
      <c r="J291" s="61"/>
      <c r="K291" s="61">
        <v>3000</v>
      </c>
      <c r="L291" s="77">
        <v>1500</v>
      </c>
      <c r="M291" s="61">
        <f t="shared" si="23"/>
        <v>50</v>
      </c>
      <c r="N291" s="61"/>
      <c r="O291" s="61">
        <v>3000</v>
      </c>
    </row>
    <row r="292" spans="1:15" ht="17.25" customHeight="1">
      <c r="A292" s="141" t="s">
        <v>375</v>
      </c>
      <c r="B292" s="67"/>
      <c r="C292" s="68">
        <v>613914</v>
      </c>
      <c r="D292" s="69" t="s">
        <v>324</v>
      </c>
      <c r="E292" s="61"/>
      <c r="F292" s="61">
        <v>18000</v>
      </c>
      <c r="G292" s="77">
        <v>9370.65</v>
      </c>
      <c r="H292" s="61">
        <f t="shared" si="22"/>
        <v>52.05916666666667</v>
      </c>
      <c r="I292" s="61"/>
      <c r="J292" s="61">
        <v>28000</v>
      </c>
      <c r="K292" s="61">
        <v>20000</v>
      </c>
      <c r="L292" s="77">
        <v>6706.38</v>
      </c>
      <c r="M292" s="61">
        <f t="shared" si="23"/>
        <v>33.5319</v>
      </c>
      <c r="N292" s="61"/>
      <c r="O292" s="61">
        <v>20000</v>
      </c>
    </row>
    <row r="293" spans="1:15" ht="17.25" customHeight="1">
      <c r="A293" s="141" t="s">
        <v>375</v>
      </c>
      <c r="B293" s="67"/>
      <c r="C293" s="68">
        <v>613915</v>
      </c>
      <c r="D293" s="69" t="s">
        <v>270</v>
      </c>
      <c r="E293" s="61"/>
      <c r="F293" s="61">
        <v>2000</v>
      </c>
      <c r="G293" s="77">
        <v>565</v>
      </c>
      <c r="H293" s="61">
        <f t="shared" si="22"/>
        <v>28.249999999999996</v>
      </c>
      <c r="I293" s="61"/>
      <c r="J293" s="61">
        <v>5000</v>
      </c>
      <c r="K293" s="61">
        <v>0</v>
      </c>
      <c r="L293" s="77">
        <v>0</v>
      </c>
      <c r="M293" s="61">
        <f t="shared" si="23"/>
        <v>0</v>
      </c>
      <c r="N293" s="61"/>
      <c r="O293" s="61">
        <v>0</v>
      </c>
    </row>
    <row r="294" spans="1:15" ht="30" customHeight="1">
      <c r="A294" s="141" t="s">
        <v>381</v>
      </c>
      <c r="B294" s="67"/>
      <c r="C294" s="68">
        <v>613916</v>
      </c>
      <c r="D294" s="69" t="s">
        <v>535</v>
      </c>
      <c r="E294" s="61"/>
      <c r="F294" s="61">
        <v>15000</v>
      </c>
      <c r="G294" s="77">
        <v>9548.42</v>
      </c>
      <c r="H294" s="61">
        <f t="shared" si="22"/>
        <v>63.65613333333333</v>
      </c>
      <c r="I294" s="61"/>
      <c r="J294" s="61">
        <v>13000</v>
      </c>
      <c r="K294" s="61">
        <v>15000</v>
      </c>
      <c r="L294" s="77">
        <v>3292.87</v>
      </c>
      <c r="M294" s="61">
        <f t="shared" si="23"/>
        <v>21.952466666666666</v>
      </c>
      <c r="N294" s="61"/>
      <c r="O294" s="61">
        <v>15000</v>
      </c>
    </row>
    <row r="295" spans="1:15" ht="17.25" customHeight="1">
      <c r="A295" s="141" t="s">
        <v>375</v>
      </c>
      <c r="B295" s="67"/>
      <c r="C295" s="68">
        <v>613922</v>
      </c>
      <c r="D295" s="69" t="s">
        <v>230</v>
      </c>
      <c r="E295" s="61"/>
      <c r="F295" s="61">
        <v>3000</v>
      </c>
      <c r="G295" s="77">
        <v>1694.01</v>
      </c>
      <c r="H295" s="61">
        <f t="shared" si="22"/>
        <v>56.467</v>
      </c>
      <c r="I295" s="61"/>
      <c r="J295" s="61">
        <v>2000</v>
      </c>
      <c r="K295" s="61">
        <v>3000</v>
      </c>
      <c r="L295" s="77">
        <v>1444</v>
      </c>
      <c r="M295" s="61">
        <f t="shared" si="23"/>
        <v>48.13333333333333</v>
      </c>
      <c r="N295" s="61"/>
      <c r="O295" s="61">
        <v>3000</v>
      </c>
    </row>
    <row r="296" spans="1:15" ht="17.25" customHeight="1">
      <c r="A296" s="141" t="s">
        <v>375</v>
      </c>
      <c r="B296" s="67"/>
      <c r="C296" s="68">
        <v>613924</v>
      </c>
      <c r="D296" s="69" t="s">
        <v>231</v>
      </c>
      <c r="E296" s="61"/>
      <c r="F296" s="61">
        <v>1000</v>
      </c>
      <c r="G296" s="77">
        <v>0</v>
      </c>
      <c r="H296" s="61">
        <f t="shared" si="22"/>
        <v>0</v>
      </c>
      <c r="I296" s="61"/>
      <c r="J296" s="61">
        <v>400</v>
      </c>
      <c r="K296" s="61">
        <v>1000</v>
      </c>
      <c r="L296" s="77">
        <v>150</v>
      </c>
      <c r="M296" s="61">
        <f t="shared" si="23"/>
        <v>15</v>
      </c>
      <c r="N296" s="61"/>
      <c r="O296" s="61">
        <v>1000</v>
      </c>
    </row>
    <row r="297" spans="1:15" ht="17.25" customHeight="1">
      <c r="A297" s="141" t="s">
        <v>381</v>
      </c>
      <c r="B297" s="67"/>
      <c r="C297" s="68">
        <v>613932</v>
      </c>
      <c r="D297" s="69" t="s">
        <v>232</v>
      </c>
      <c r="E297" s="61"/>
      <c r="F297" s="61">
        <v>700</v>
      </c>
      <c r="G297" s="77">
        <v>526.5</v>
      </c>
      <c r="H297" s="61">
        <f t="shared" si="22"/>
        <v>75.21428571428571</v>
      </c>
      <c r="I297" s="61"/>
      <c r="J297" s="61">
        <v>500</v>
      </c>
      <c r="K297" s="61">
        <v>1000</v>
      </c>
      <c r="L297" s="77">
        <v>35.1</v>
      </c>
      <c r="M297" s="61">
        <f t="shared" si="23"/>
        <v>3.51</v>
      </c>
      <c r="N297" s="61"/>
      <c r="O297" s="61">
        <v>1000</v>
      </c>
    </row>
    <row r="298" spans="1:15" ht="43.5" customHeight="1">
      <c r="A298" s="141" t="s">
        <v>377</v>
      </c>
      <c r="B298" s="85"/>
      <c r="C298" s="86">
        <v>613949</v>
      </c>
      <c r="D298" s="87" t="s">
        <v>435</v>
      </c>
      <c r="E298" s="80"/>
      <c r="F298" s="61">
        <v>1000</v>
      </c>
      <c r="G298" s="77">
        <v>0</v>
      </c>
      <c r="H298" s="80">
        <f t="shared" si="22"/>
        <v>0</v>
      </c>
      <c r="I298" s="80"/>
      <c r="J298" s="80">
        <v>2000</v>
      </c>
      <c r="K298" s="61">
        <v>3000</v>
      </c>
      <c r="L298" s="77">
        <v>819</v>
      </c>
      <c r="M298" s="80">
        <f t="shared" si="23"/>
        <v>27.3</v>
      </c>
      <c r="N298" s="80"/>
      <c r="O298" s="61">
        <v>3000</v>
      </c>
    </row>
    <row r="299" spans="1:15" ht="17.25" customHeight="1">
      <c r="A299" s="141" t="s">
        <v>376</v>
      </c>
      <c r="B299" s="67">
        <v>1</v>
      </c>
      <c r="C299" s="68">
        <v>613951</v>
      </c>
      <c r="D299" s="69" t="s">
        <v>61</v>
      </c>
      <c r="E299" s="61"/>
      <c r="F299" s="61">
        <v>116224</v>
      </c>
      <c r="G299" s="77">
        <v>130060.41</v>
      </c>
      <c r="H299" s="61">
        <f t="shared" si="22"/>
        <v>111.90495078469162</v>
      </c>
      <c r="I299" s="61"/>
      <c r="J299" s="61">
        <v>154000</v>
      </c>
      <c r="K299" s="61">
        <v>116224</v>
      </c>
      <c r="L299" s="77">
        <v>14237.46</v>
      </c>
      <c r="M299" s="61">
        <f t="shared" si="23"/>
        <v>12.250017208149778</v>
      </c>
      <c r="N299" s="61"/>
      <c r="O299" s="61">
        <v>110000</v>
      </c>
    </row>
    <row r="300" spans="1:15" ht="15.75" customHeight="1">
      <c r="A300" s="424"/>
      <c r="B300" s="424"/>
      <c r="C300" s="424"/>
      <c r="D300" s="424"/>
      <c r="E300" s="59"/>
      <c r="F300" s="419" t="s">
        <v>497</v>
      </c>
      <c r="G300" s="420"/>
      <c r="H300" s="421"/>
      <c r="I300" s="61"/>
      <c r="J300" s="419" t="s">
        <v>498</v>
      </c>
      <c r="K300" s="420"/>
      <c r="L300" s="420"/>
      <c r="M300" s="420"/>
      <c r="N300" s="59"/>
      <c r="O300" s="425" t="s">
        <v>499</v>
      </c>
    </row>
    <row r="301" spans="1:15" ht="40.5" customHeight="1">
      <c r="A301" s="423" t="s">
        <v>392</v>
      </c>
      <c r="B301" s="423"/>
      <c r="C301" s="423"/>
      <c r="D301" s="63" t="s">
        <v>300</v>
      </c>
      <c r="E301" s="64"/>
      <c r="F301" s="254" t="s">
        <v>201</v>
      </c>
      <c r="G301" s="254" t="s">
        <v>204</v>
      </c>
      <c r="H301" s="64" t="s">
        <v>205</v>
      </c>
      <c r="I301" s="65"/>
      <c r="J301" s="64" t="s">
        <v>201</v>
      </c>
      <c r="K301" s="64" t="s">
        <v>201</v>
      </c>
      <c r="L301" s="254" t="s">
        <v>204</v>
      </c>
      <c r="M301" s="64" t="s">
        <v>205</v>
      </c>
      <c r="N301" s="64"/>
      <c r="O301" s="426"/>
    </row>
    <row r="302" spans="1:15" ht="30" customHeight="1">
      <c r="A302" s="62" t="s">
        <v>374</v>
      </c>
      <c r="B302" s="62" t="s">
        <v>206</v>
      </c>
      <c r="C302" s="62" t="s">
        <v>210</v>
      </c>
      <c r="D302" s="63"/>
      <c r="E302" s="65"/>
      <c r="F302" s="255" t="s">
        <v>207</v>
      </c>
      <c r="G302" s="255" t="s">
        <v>207</v>
      </c>
      <c r="H302" s="65" t="s">
        <v>208</v>
      </c>
      <c r="I302" s="65"/>
      <c r="J302" s="65" t="s">
        <v>207</v>
      </c>
      <c r="K302" s="65" t="s">
        <v>207</v>
      </c>
      <c r="L302" s="255" t="s">
        <v>207</v>
      </c>
      <c r="M302" s="65" t="s">
        <v>208</v>
      </c>
      <c r="N302" s="65"/>
      <c r="O302" s="65" t="s">
        <v>207</v>
      </c>
    </row>
    <row r="303" spans="1:15" ht="33.75" customHeight="1">
      <c r="A303" s="141" t="s">
        <v>376</v>
      </c>
      <c r="B303" s="67">
        <v>2</v>
      </c>
      <c r="C303" s="68">
        <v>613951</v>
      </c>
      <c r="D303" s="69" t="s">
        <v>409</v>
      </c>
      <c r="E303" s="61"/>
      <c r="F303" s="61">
        <v>1200</v>
      </c>
      <c r="G303" s="77">
        <v>800</v>
      </c>
      <c r="H303" s="61">
        <f t="shared" si="22"/>
        <v>66.66666666666666</v>
      </c>
      <c r="I303" s="61"/>
      <c r="J303" s="61"/>
      <c r="K303" s="61">
        <v>1200</v>
      </c>
      <c r="L303" s="77">
        <v>0</v>
      </c>
      <c r="M303" s="61">
        <f t="shared" si="23"/>
        <v>0</v>
      </c>
      <c r="N303" s="61"/>
      <c r="O303" s="61">
        <v>1200</v>
      </c>
    </row>
    <row r="304" spans="1:15" ht="30" customHeight="1">
      <c r="A304" s="141"/>
      <c r="B304" s="67"/>
      <c r="C304" s="68">
        <v>613952</v>
      </c>
      <c r="D304" s="69" t="s">
        <v>436</v>
      </c>
      <c r="E304" s="61"/>
      <c r="F304" s="61">
        <v>64000</v>
      </c>
      <c r="G304" s="77">
        <v>19904.35</v>
      </c>
      <c r="H304" s="61">
        <f t="shared" si="22"/>
        <v>31.100546874999996</v>
      </c>
      <c r="I304" s="61"/>
      <c r="J304" s="61"/>
      <c r="K304" s="61">
        <v>54000</v>
      </c>
      <c r="L304" s="77">
        <v>11830.25</v>
      </c>
      <c r="M304" s="61">
        <f t="shared" si="23"/>
        <v>21.907870370370368</v>
      </c>
      <c r="N304" s="61"/>
      <c r="O304" s="61">
        <v>132000</v>
      </c>
    </row>
    <row r="305" spans="1:15" ht="47.25" customHeight="1">
      <c r="A305" s="141"/>
      <c r="B305" s="67"/>
      <c r="C305" s="68">
        <v>613953</v>
      </c>
      <c r="D305" s="69" t="s">
        <v>437</v>
      </c>
      <c r="E305" s="61"/>
      <c r="F305" s="61">
        <v>1000</v>
      </c>
      <c r="G305" s="77">
        <v>10442.25</v>
      </c>
      <c r="H305" s="61">
        <f aca="true" t="shared" si="24" ref="H305:H323">IF(F305=0,0,IF(G305&gt;0,G305/F305*100,0))</f>
        <v>1044.225</v>
      </c>
      <c r="I305" s="61"/>
      <c r="J305" s="61"/>
      <c r="K305" s="61">
        <v>7000</v>
      </c>
      <c r="L305" s="77">
        <v>3092.1</v>
      </c>
      <c r="M305" s="61">
        <f aca="true" t="shared" si="25" ref="M305:M323">IF(K305=0,0,IF(L305&gt;0,L305/K305*100,0))</f>
        <v>44.17285714285714</v>
      </c>
      <c r="N305" s="61"/>
      <c r="O305" s="61">
        <v>30000</v>
      </c>
    </row>
    <row r="306" spans="1:15" ht="18" customHeight="1">
      <c r="A306" s="141" t="s">
        <v>379</v>
      </c>
      <c r="B306" s="67"/>
      <c r="C306" s="68">
        <v>613961</v>
      </c>
      <c r="D306" s="69" t="s">
        <v>325</v>
      </c>
      <c r="E306" s="61"/>
      <c r="F306" s="61">
        <v>1000</v>
      </c>
      <c r="G306" s="77">
        <v>1000</v>
      </c>
      <c r="H306" s="61">
        <f t="shared" si="24"/>
        <v>100</v>
      </c>
      <c r="I306" s="61"/>
      <c r="J306" s="61">
        <v>20000</v>
      </c>
      <c r="K306" s="61">
        <v>1000</v>
      </c>
      <c r="L306" s="61">
        <v>700.01</v>
      </c>
      <c r="M306" s="61">
        <f t="shared" si="25"/>
        <v>70.001</v>
      </c>
      <c r="N306" s="61"/>
      <c r="O306" s="61">
        <v>3000</v>
      </c>
    </row>
    <row r="307" spans="1:15" ht="17.25" customHeight="1">
      <c r="A307" s="141" t="s">
        <v>379</v>
      </c>
      <c r="B307" s="85"/>
      <c r="C307" s="86">
        <v>613962</v>
      </c>
      <c r="D307" s="87" t="s">
        <v>326</v>
      </c>
      <c r="E307" s="80"/>
      <c r="F307" s="61">
        <v>4500</v>
      </c>
      <c r="G307" s="77">
        <v>1012.8</v>
      </c>
      <c r="H307" s="80">
        <f t="shared" si="24"/>
        <v>22.506666666666668</v>
      </c>
      <c r="I307" s="80"/>
      <c r="J307" s="80">
        <v>5000</v>
      </c>
      <c r="K307" s="61">
        <v>2000</v>
      </c>
      <c r="L307" s="77">
        <v>50</v>
      </c>
      <c r="M307" s="80">
        <f t="shared" si="25"/>
        <v>2.5</v>
      </c>
      <c r="N307" s="80"/>
      <c r="O307" s="61">
        <v>5000</v>
      </c>
    </row>
    <row r="308" spans="1:15" ht="42" customHeight="1">
      <c r="A308" s="141" t="s">
        <v>375</v>
      </c>
      <c r="B308" s="67"/>
      <c r="C308" s="68">
        <v>613973</v>
      </c>
      <c r="D308" s="69" t="s">
        <v>38</v>
      </c>
      <c r="E308" s="61"/>
      <c r="F308" s="61">
        <v>18000</v>
      </c>
      <c r="G308" s="77">
        <v>31448.94</v>
      </c>
      <c r="H308" s="61">
        <f t="shared" si="24"/>
        <v>174.71633333333332</v>
      </c>
      <c r="I308" s="61"/>
      <c r="J308" s="61">
        <v>40000</v>
      </c>
      <c r="K308" s="61">
        <v>26000</v>
      </c>
      <c r="L308" s="77">
        <v>10940.64</v>
      </c>
      <c r="M308" s="61">
        <f t="shared" si="25"/>
        <v>42.07938461538461</v>
      </c>
      <c r="N308" s="61"/>
      <c r="O308" s="61">
        <v>26000</v>
      </c>
    </row>
    <row r="309" spans="1:15" ht="32.25" customHeight="1">
      <c r="A309" s="141" t="s">
        <v>375</v>
      </c>
      <c r="B309" s="67">
        <v>1</v>
      </c>
      <c r="C309" s="68">
        <v>613974</v>
      </c>
      <c r="D309" s="69" t="s">
        <v>126</v>
      </c>
      <c r="E309" s="61"/>
      <c r="F309" s="61">
        <v>23000</v>
      </c>
      <c r="G309" s="77">
        <v>13035</v>
      </c>
      <c r="H309" s="61">
        <f t="shared" si="24"/>
        <v>56.673913043478265</v>
      </c>
      <c r="I309" s="61"/>
      <c r="J309" s="61">
        <v>25000</v>
      </c>
      <c r="K309" s="61">
        <v>23000</v>
      </c>
      <c r="L309" s="77">
        <v>6440</v>
      </c>
      <c r="M309" s="61">
        <f t="shared" si="25"/>
        <v>28.000000000000004</v>
      </c>
      <c r="N309" s="61"/>
      <c r="O309" s="61">
        <v>23000</v>
      </c>
    </row>
    <row r="310" spans="1:15" ht="16.5" customHeight="1">
      <c r="A310" s="141" t="s">
        <v>375</v>
      </c>
      <c r="B310" s="67">
        <v>2</v>
      </c>
      <c r="C310" s="68">
        <v>613974</v>
      </c>
      <c r="D310" s="69" t="s">
        <v>264</v>
      </c>
      <c r="E310" s="61"/>
      <c r="F310" s="61">
        <v>15000</v>
      </c>
      <c r="G310" s="77">
        <v>19499.82</v>
      </c>
      <c r="H310" s="61">
        <f t="shared" si="24"/>
        <v>129.9988</v>
      </c>
      <c r="I310" s="61"/>
      <c r="J310" s="61">
        <v>51000</v>
      </c>
      <c r="K310" s="61">
        <v>15000</v>
      </c>
      <c r="L310" s="77">
        <v>7949.97</v>
      </c>
      <c r="M310" s="61">
        <f t="shared" si="25"/>
        <v>52.99979999999999</v>
      </c>
      <c r="N310" s="61"/>
      <c r="O310" s="61">
        <v>15000</v>
      </c>
    </row>
    <row r="311" spans="1:15" ht="29.25" customHeight="1">
      <c r="A311" s="141" t="s">
        <v>375</v>
      </c>
      <c r="B311" s="67"/>
      <c r="C311" s="68">
        <v>613975</v>
      </c>
      <c r="D311" s="69" t="s">
        <v>5</v>
      </c>
      <c r="E311" s="61"/>
      <c r="F311" s="61">
        <v>98400</v>
      </c>
      <c r="G311" s="77">
        <v>89300</v>
      </c>
      <c r="H311" s="61">
        <f t="shared" si="24"/>
        <v>90.7520325203252</v>
      </c>
      <c r="I311" s="61"/>
      <c r="J311" s="61">
        <v>97735</v>
      </c>
      <c r="K311" s="61">
        <v>98400</v>
      </c>
      <c r="L311" s="77">
        <v>33900</v>
      </c>
      <c r="M311" s="61">
        <f t="shared" si="25"/>
        <v>34.45121951219512</v>
      </c>
      <c r="N311" s="61"/>
      <c r="O311" s="61">
        <v>98400</v>
      </c>
    </row>
    <row r="312" spans="1:15" ht="17.25" customHeight="1">
      <c r="A312" s="141" t="s">
        <v>375</v>
      </c>
      <c r="B312" s="85"/>
      <c r="C312" s="86">
        <v>613976</v>
      </c>
      <c r="D312" s="87" t="s">
        <v>256</v>
      </c>
      <c r="E312" s="80"/>
      <c r="F312" s="61">
        <v>8000</v>
      </c>
      <c r="G312" s="77">
        <v>1750</v>
      </c>
      <c r="H312" s="80">
        <f t="shared" si="24"/>
        <v>21.875</v>
      </c>
      <c r="I312" s="80"/>
      <c r="J312" s="80">
        <v>10000</v>
      </c>
      <c r="K312" s="61">
        <v>8000</v>
      </c>
      <c r="L312" s="77">
        <v>533</v>
      </c>
      <c r="M312" s="80">
        <f t="shared" si="25"/>
        <v>6.6625000000000005</v>
      </c>
      <c r="N312" s="80"/>
      <c r="O312" s="61">
        <v>8000</v>
      </c>
    </row>
    <row r="313" spans="1:15" ht="33.75" customHeight="1">
      <c r="A313" s="141" t="s">
        <v>375</v>
      </c>
      <c r="B313" s="67"/>
      <c r="C313" s="68">
        <v>613983</v>
      </c>
      <c r="D313" s="69" t="s">
        <v>6</v>
      </c>
      <c r="E313" s="61"/>
      <c r="F313" s="61">
        <v>5800</v>
      </c>
      <c r="G313" s="77">
        <v>5490.81</v>
      </c>
      <c r="H313" s="61">
        <f t="shared" si="24"/>
        <v>94.66913793103448</v>
      </c>
      <c r="I313" s="61"/>
      <c r="J313" s="61">
        <v>5378</v>
      </c>
      <c r="K313" s="61">
        <v>7800</v>
      </c>
      <c r="L313" s="77">
        <v>2634.09</v>
      </c>
      <c r="M313" s="61">
        <f t="shared" si="25"/>
        <v>33.77038461538462</v>
      </c>
      <c r="N313" s="61"/>
      <c r="O313" s="61">
        <v>7800</v>
      </c>
    </row>
    <row r="314" spans="1:15" ht="30" customHeight="1">
      <c r="A314" s="141" t="s">
        <v>375</v>
      </c>
      <c r="B314" s="67"/>
      <c r="C314" s="68">
        <v>613986</v>
      </c>
      <c r="D314" s="69" t="s">
        <v>7</v>
      </c>
      <c r="E314" s="61"/>
      <c r="F314" s="61">
        <v>7000</v>
      </c>
      <c r="G314" s="77">
        <v>5703.3</v>
      </c>
      <c r="H314" s="61">
        <f t="shared" si="24"/>
        <v>81.47571428571429</v>
      </c>
      <c r="I314" s="61"/>
      <c r="J314" s="61">
        <v>7846</v>
      </c>
      <c r="K314" s="61">
        <v>7000</v>
      </c>
      <c r="L314" s="77">
        <v>2252.12</v>
      </c>
      <c r="M314" s="61">
        <f t="shared" si="25"/>
        <v>32.17314285714286</v>
      </c>
      <c r="N314" s="61"/>
      <c r="O314" s="61">
        <v>7000</v>
      </c>
    </row>
    <row r="315" spans="1:15" ht="33" customHeight="1">
      <c r="A315" s="141" t="s">
        <v>375</v>
      </c>
      <c r="B315" s="67"/>
      <c r="C315" s="68">
        <v>613987</v>
      </c>
      <c r="D315" s="69" t="s">
        <v>265</v>
      </c>
      <c r="E315" s="61"/>
      <c r="F315" s="61">
        <v>10500</v>
      </c>
      <c r="G315" s="77">
        <v>8538.8</v>
      </c>
      <c r="H315" s="61">
        <f t="shared" si="24"/>
        <v>81.32190476190475</v>
      </c>
      <c r="I315" s="61"/>
      <c r="J315" s="61">
        <v>11769</v>
      </c>
      <c r="K315" s="61">
        <v>10500</v>
      </c>
      <c r="L315" s="77">
        <v>3520.53</v>
      </c>
      <c r="M315" s="61">
        <f t="shared" si="25"/>
        <v>33.52885714285714</v>
      </c>
      <c r="N315" s="61"/>
      <c r="O315" s="61">
        <v>10500</v>
      </c>
    </row>
    <row r="316" spans="1:15" ht="16.5" customHeight="1">
      <c r="A316" s="141" t="s">
        <v>375</v>
      </c>
      <c r="B316" s="67"/>
      <c r="C316" s="68">
        <v>613988</v>
      </c>
      <c r="D316" s="69" t="s">
        <v>8</v>
      </c>
      <c r="E316" s="61"/>
      <c r="F316" s="61">
        <v>16332</v>
      </c>
      <c r="G316" s="77">
        <v>13687.93</v>
      </c>
      <c r="H316" s="61">
        <f t="shared" si="24"/>
        <v>83.81049473426401</v>
      </c>
      <c r="I316" s="61"/>
      <c r="J316" s="61">
        <v>18720</v>
      </c>
      <c r="K316" s="61">
        <v>14333</v>
      </c>
      <c r="L316" s="77">
        <v>5405.06</v>
      </c>
      <c r="M316" s="61">
        <f t="shared" si="25"/>
        <v>37.71059792088188</v>
      </c>
      <c r="N316" s="61"/>
      <c r="O316" s="61">
        <v>14500</v>
      </c>
    </row>
    <row r="317" spans="1:15" ht="17.25" customHeight="1">
      <c r="A317" s="141" t="s">
        <v>379</v>
      </c>
      <c r="B317" s="67">
        <v>1</v>
      </c>
      <c r="C317" s="68">
        <v>613991</v>
      </c>
      <c r="D317" s="69" t="s">
        <v>255</v>
      </c>
      <c r="E317" s="61"/>
      <c r="F317" s="61">
        <v>500</v>
      </c>
      <c r="G317" s="77">
        <v>0</v>
      </c>
      <c r="H317" s="61">
        <f t="shared" si="24"/>
        <v>0</v>
      </c>
      <c r="I317" s="61"/>
      <c r="J317" s="61">
        <v>10000</v>
      </c>
      <c r="K317" s="61">
        <v>500</v>
      </c>
      <c r="L317" s="77">
        <v>0</v>
      </c>
      <c r="M317" s="61">
        <f t="shared" si="25"/>
        <v>0</v>
      </c>
      <c r="N317" s="61"/>
      <c r="O317" s="61">
        <v>500</v>
      </c>
    </row>
    <row r="318" spans="1:15" ht="17.25" customHeight="1">
      <c r="A318" s="141" t="s">
        <v>375</v>
      </c>
      <c r="B318" s="85">
        <v>6</v>
      </c>
      <c r="C318" s="86">
        <v>613991</v>
      </c>
      <c r="D318" s="87" t="s">
        <v>327</v>
      </c>
      <c r="E318" s="80"/>
      <c r="F318" s="61">
        <v>15000</v>
      </c>
      <c r="G318" s="77">
        <v>12483.2</v>
      </c>
      <c r="H318" s="80">
        <f t="shared" si="24"/>
        <v>83.22133333333333</v>
      </c>
      <c r="I318" s="80"/>
      <c r="J318" s="80">
        <v>4000</v>
      </c>
      <c r="K318" s="61">
        <v>25000</v>
      </c>
      <c r="L318" s="77">
        <v>14283.94</v>
      </c>
      <c r="M318" s="80">
        <f t="shared" si="25"/>
        <v>57.135760000000005</v>
      </c>
      <c r="N318" s="80"/>
      <c r="O318" s="61">
        <v>25000</v>
      </c>
    </row>
    <row r="319" spans="1:15" ht="24.75" customHeight="1">
      <c r="A319" s="141" t="s">
        <v>383</v>
      </c>
      <c r="B319" s="67">
        <v>7</v>
      </c>
      <c r="C319" s="68">
        <v>613900</v>
      </c>
      <c r="D319" s="69" t="s">
        <v>315</v>
      </c>
      <c r="E319" s="61"/>
      <c r="F319" s="61">
        <v>500</v>
      </c>
      <c r="G319" s="77">
        <v>0</v>
      </c>
      <c r="H319" s="61">
        <f t="shared" si="24"/>
        <v>0</v>
      </c>
      <c r="I319" s="61"/>
      <c r="J319" s="61">
        <v>2000</v>
      </c>
      <c r="K319" s="61">
        <v>500</v>
      </c>
      <c r="L319" s="77">
        <v>0</v>
      </c>
      <c r="M319" s="61">
        <f t="shared" si="25"/>
        <v>0</v>
      </c>
      <c r="N319" s="61"/>
      <c r="O319" s="61">
        <v>500</v>
      </c>
    </row>
    <row r="320" spans="1:15" ht="30" customHeight="1">
      <c r="A320" s="141" t="s">
        <v>383</v>
      </c>
      <c r="B320" s="67">
        <v>12</v>
      </c>
      <c r="C320" s="68">
        <v>613900</v>
      </c>
      <c r="D320" s="69" t="s">
        <v>64</v>
      </c>
      <c r="E320" s="61"/>
      <c r="F320" s="61">
        <v>13466</v>
      </c>
      <c r="G320" s="77">
        <v>0</v>
      </c>
      <c r="H320" s="61">
        <f t="shared" si="24"/>
        <v>0</v>
      </c>
      <c r="I320" s="61"/>
      <c r="J320" s="61">
        <v>5000</v>
      </c>
      <c r="K320" s="61">
        <v>31000</v>
      </c>
      <c r="L320" s="77">
        <v>0</v>
      </c>
      <c r="M320" s="61">
        <f t="shared" si="25"/>
        <v>0</v>
      </c>
      <c r="N320" s="61"/>
      <c r="O320" s="61">
        <v>31875</v>
      </c>
    </row>
    <row r="321" spans="1:15" ht="29.25" customHeight="1">
      <c r="A321" s="141" t="s">
        <v>383</v>
      </c>
      <c r="B321" s="67">
        <v>14</v>
      </c>
      <c r="C321" s="68">
        <v>613991</v>
      </c>
      <c r="D321" s="69" t="s">
        <v>85</v>
      </c>
      <c r="E321" s="61"/>
      <c r="F321" s="61">
        <v>48353</v>
      </c>
      <c r="G321" s="77">
        <v>3560</v>
      </c>
      <c r="H321" s="61">
        <f t="shared" si="24"/>
        <v>7.362521456786548</v>
      </c>
      <c r="I321" s="61"/>
      <c r="J321" s="61">
        <v>29544</v>
      </c>
      <c r="K321" s="61">
        <v>62500</v>
      </c>
      <c r="L321" s="77">
        <v>5495.25</v>
      </c>
      <c r="M321" s="61">
        <f t="shared" si="25"/>
        <v>8.7924</v>
      </c>
      <c r="N321" s="61"/>
      <c r="O321" s="61">
        <v>33750</v>
      </c>
    </row>
    <row r="322" spans="1:15" ht="18.75" customHeight="1">
      <c r="A322" s="141" t="s">
        <v>383</v>
      </c>
      <c r="B322" s="67">
        <v>15</v>
      </c>
      <c r="C322" s="68">
        <v>613991</v>
      </c>
      <c r="D322" s="69" t="s">
        <v>417</v>
      </c>
      <c r="E322" s="61"/>
      <c r="F322" s="61">
        <v>15000</v>
      </c>
      <c r="G322" s="77">
        <v>14967</v>
      </c>
      <c r="H322" s="61">
        <f t="shared" si="24"/>
        <v>99.78</v>
      </c>
      <c r="I322" s="61"/>
      <c r="J322" s="61">
        <v>8500</v>
      </c>
      <c r="K322" s="61">
        <v>15000</v>
      </c>
      <c r="L322" s="77">
        <v>7566.25</v>
      </c>
      <c r="M322" s="61">
        <f t="shared" si="25"/>
        <v>50.44166666666666</v>
      </c>
      <c r="N322" s="61"/>
      <c r="O322" s="61">
        <v>15000</v>
      </c>
    </row>
    <row r="323" spans="1:15" ht="41.25" customHeight="1">
      <c r="A323" s="141" t="s">
        <v>381</v>
      </c>
      <c r="B323" s="67">
        <v>17</v>
      </c>
      <c r="C323" s="68">
        <v>613991</v>
      </c>
      <c r="D323" s="69" t="s">
        <v>406</v>
      </c>
      <c r="E323" s="61"/>
      <c r="F323" s="61">
        <v>5000</v>
      </c>
      <c r="G323" s="77">
        <v>0</v>
      </c>
      <c r="H323" s="61">
        <f t="shared" si="24"/>
        <v>0</v>
      </c>
      <c r="I323" s="61"/>
      <c r="J323" s="61"/>
      <c r="K323" s="61">
        <v>40000</v>
      </c>
      <c r="L323" s="77">
        <v>45120.82</v>
      </c>
      <c r="M323" s="61">
        <f t="shared" si="25"/>
        <v>112.80205000000001</v>
      </c>
      <c r="N323" s="61"/>
      <c r="O323" s="61">
        <v>100000</v>
      </c>
    </row>
    <row r="324" spans="1:4" ht="9.75" customHeight="1" hidden="1">
      <c r="A324" s="210"/>
      <c r="D324" s="82"/>
    </row>
    <row r="325" spans="1:4" ht="30" customHeight="1" hidden="1">
      <c r="A325" s="210"/>
      <c r="D325" s="82"/>
    </row>
    <row r="326" spans="1:15" ht="15.75" customHeight="1">
      <c r="A326" s="424"/>
      <c r="B326" s="424"/>
      <c r="C326" s="424"/>
      <c r="D326" s="424"/>
      <c r="E326" s="59"/>
      <c r="F326" s="419" t="s">
        <v>497</v>
      </c>
      <c r="G326" s="420"/>
      <c r="H326" s="421"/>
      <c r="I326" s="61"/>
      <c r="J326" s="419" t="s">
        <v>498</v>
      </c>
      <c r="K326" s="420"/>
      <c r="L326" s="420"/>
      <c r="M326" s="420"/>
      <c r="N326" s="59"/>
      <c r="O326" s="425" t="s">
        <v>499</v>
      </c>
    </row>
    <row r="327" spans="1:15" ht="40.5" customHeight="1">
      <c r="A327" s="423" t="s">
        <v>392</v>
      </c>
      <c r="B327" s="423"/>
      <c r="C327" s="423"/>
      <c r="D327" s="63" t="s">
        <v>300</v>
      </c>
      <c r="E327" s="64"/>
      <c r="F327" s="254" t="s">
        <v>201</v>
      </c>
      <c r="G327" s="254" t="s">
        <v>204</v>
      </c>
      <c r="H327" s="64" t="s">
        <v>205</v>
      </c>
      <c r="I327" s="65"/>
      <c r="J327" s="64" t="s">
        <v>201</v>
      </c>
      <c r="K327" s="64" t="s">
        <v>201</v>
      </c>
      <c r="L327" s="254" t="s">
        <v>204</v>
      </c>
      <c r="M327" s="64" t="s">
        <v>205</v>
      </c>
      <c r="N327" s="64"/>
      <c r="O327" s="426"/>
    </row>
    <row r="328" spans="1:15" ht="30" customHeight="1">
      <c r="A328" s="62" t="s">
        <v>374</v>
      </c>
      <c r="B328" s="62" t="s">
        <v>206</v>
      </c>
      <c r="C328" s="62" t="s">
        <v>210</v>
      </c>
      <c r="D328" s="63"/>
      <c r="E328" s="65"/>
      <c r="F328" s="255" t="s">
        <v>207</v>
      </c>
      <c r="G328" s="255" t="s">
        <v>207</v>
      </c>
      <c r="H328" s="65" t="s">
        <v>208</v>
      </c>
      <c r="I328" s="65"/>
      <c r="J328" s="65" t="s">
        <v>207</v>
      </c>
      <c r="K328" s="65" t="s">
        <v>207</v>
      </c>
      <c r="L328" s="255" t="s">
        <v>207</v>
      </c>
      <c r="M328" s="65" t="s">
        <v>208</v>
      </c>
      <c r="N328" s="65"/>
      <c r="O328" s="65" t="s">
        <v>207</v>
      </c>
    </row>
    <row r="329" spans="1:15" ht="45" customHeight="1">
      <c r="A329" s="141" t="s">
        <v>380</v>
      </c>
      <c r="B329" s="67">
        <v>19</v>
      </c>
      <c r="C329" s="68">
        <v>613991</v>
      </c>
      <c r="D329" s="69" t="s">
        <v>481</v>
      </c>
      <c r="E329" s="61"/>
      <c r="F329" s="61">
        <v>2000</v>
      </c>
      <c r="G329" s="77">
        <v>0</v>
      </c>
      <c r="H329" s="61">
        <f>IF(F329=0,0,IF(G329&gt;0,G329/F329*100,0))</f>
        <v>0</v>
      </c>
      <c r="I329" s="61"/>
      <c r="J329" s="61"/>
      <c r="K329" s="61">
        <v>2000</v>
      </c>
      <c r="L329" s="77">
        <v>0</v>
      </c>
      <c r="M329" s="61">
        <f>IF(K329=0,0,IF(L329&gt;0,L329/K329*100,0))</f>
        <v>0</v>
      </c>
      <c r="N329" s="61"/>
      <c r="O329" s="61">
        <v>2000</v>
      </c>
    </row>
    <row r="330" spans="1:15" ht="31.5" customHeight="1">
      <c r="A330" s="141" t="s">
        <v>384</v>
      </c>
      <c r="B330" s="67"/>
      <c r="C330" s="68">
        <v>613994</v>
      </c>
      <c r="D330" s="69" t="s">
        <v>585</v>
      </c>
      <c r="E330" s="61"/>
      <c r="F330" s="61">
        <v>10000</v>
      </c>
      <c r="G330" s="77">
        <v>0</v>
      </c>
      <c r="H330" s="61">
        <f>IF(F330=0,0,IF(G330&gt;0,G330/F330*100,0))</f>
        <v>0</v>
      </c>
      <c r="I330" s="61"/>
      <c r="J330" s="61">
        <v>20000</v>
      </c>
      <c r="K330" s="61">
        <v>25000</v>
      </c>
      <c r="L330" s="77">
        <v>19305</v>
      </c>
      <c r="M330" s="61">
        <f>IF(K330=0,0,IF(L330&gt;0,L330/K330*100,0))</f>
        <v>77.22</v>
      </c>
      <c r="N330" s="61"/>
      <c r="O330" s="61">
        <v>20000</v>
      </c>
    </row>
    <row r="331" spans="1:15" ht="18.75" customHeight="1">
      <c r="A331" s="141"/>
      <c r="B331" s="72">
        <v>614</v>
      </c>
      <c r="C331" s="140"/>
      <c r="D331" s="71" t="s">
        <v>106</v>
      </c>
      <c r="E331" s="74">
        <v>36</v>
      </c>
      <c r="F331" s="264">
        <f>F333+F338+F389+F428+F432+F434+F385</f>
        <v>2213833</v>
      </c>
      <c r="G331" s="264">
        <f>G333+G338+G389+G428+G434+G385</f>
        <v>2060633.72</v>
      </c>
      <c r="H331" s="127">
        <f>IF(F331=0,0,IF(G331&gt;0,G331/F331*100,0))</f>
        <v>93.07990801474185</v>
      </c>
      <c r="I331" s="127"/>
      <c r="J331" s="127" t="e">
        <f>J336+J389+J428+J434+#REF!</f>
        <v>#REF!</v>
      </c>
      <c r="K331" s="143">
        <f>K333+K338+K389+K428+K434+K432</f>
        <v>2488298</v>
      </c>
      <c r="L331" s="264">
        <f>L333+L338+L389+L428+L432+L434+L385</f>
        <v>1087866.5899999999</v>
      </c>
      <c r="M331" s="127">
        <f>IF(K331=0,0,IF(L331&gt;0,L331/K331*100,0))</f>
        <v>43.71930492248114</v>
      </c>
      <c r="N331" s="127"/>
      <c r="O331" s="143">
        <f>O333+O338+O389+O428+O434+O432</f>
        <v>2633312</v>
      </c>
    </row>
    <row r="332" spans="1:15" ht="5.25" customHeight="1">
      <c r="A332" s="141"/>
      <c r="B332" s="67"/>
      <c r="C332" s="96"/>
      <c r="D332" s="69"/>
      <c r="E332" s="61"/>
      <c r="F332" s="61"/>
      <c r="G332" s="77"/>
      <c r="H332" s="74"/>
      <c r="I332" s="61"/>
      <c r="J332" s="61"/>
      <c r="K332" s="61"/>
      <c r="L332" s="77"/>
      <c r="M332" s="74"/>
      <c r="N332" s="74"/>
      <c r="O332" s="61"/>
    </row>
    <row r="333" spans="1:15" ht="18" customHeight="1">
      <c r="A333" s="141"/>
      <c r="B333" s="67"/>
      <c r="C333" s="70">
        <v>614117</v>
      </c>
      <c r="D333" s="73" t="s">
        <v>196</v>
      </c>
      <c r="E333" s="61"/>
      <c r="F333" s="75">
        <f>F335+F336</f>
        <v>32000</v>
      </c>
      <c r="G333" s="256">
        <f>G335+G336</f>
        <v>28950</v>
      </c>
      <c r="H333" s="74">
        <f>IF(F333=0,0,IF(G333&gt;0,G333/F333*100,0))</f>
        <v>90.46875</v>
      </c>
      <c r="I333" s="61"/>
      <c r="J333" s="74">
        <f>J335</f>
        <v>30000</v>
      </c>
      <c r="K333" s="75">
        <f>K335+K336</f>
        <v>32000</v>
      </c>
      <c r="L333" s="256">
        <f>L335+L336</f>
        <v>6650</v>
      </c>
      <c r="M333" s="74">
        <f>IF(K333=0,0,IF(L333&gt;0,L333/K333*100,0))</f>
        <v>20.78125</v>
      </c>
      <c r="N333" s="74"/>
      <c r="O333" s="75">
        <f>O335+O336</f>
        <v>32000</v>
      </c>
    </row>
    <row r="334" spans="1:15" ht="3" customHeight="1">
      <c r="A334" s="141"/>
      <c r="B334" s="67"/>
      <c r="C334" s="70"/>
      <c r="D334" s="144"/>
      <c r="E334" s="61"/>
      <c r="F334" s="61"/>
      <c r="G334" s="77"/>
      <c r="H334" s="61"/>
      <c r="I334" s="61"/>
      <c r="J334" s="61"/>
      <c r="K334" s="61"/>
      <c r="L334" s="77"/>
      <c r="M334" s="61"/>
      <c r="N334" s="61"/>
      <c r="O334" s="61"/>
    </row>
    <row r="335" spans="1:15" ht="20.25" customHeight="1">
      <c r="A335" s="141" t="s">
        <v>375</v>
      </c>
      <c r="B335" s="67">
        <v>1</v>
      </c>
      <c r="C335" s="68"/>
      <c r="D335" s="145" t="s">
        <v>536</v>
      </c>
      <c r="E335" s="61"/>
      <c r="F335" s="61">
        <v>30000</v>
      </c>
      <c r="G335" s="77">
        <v>28950</v>
      </c>
      <c r="H335" s="61">
        <f>IF(F335=0,0,IF(G335&gt;0,G335/F335*100,0))</f>
        <v>96.5</v>
      </c>
      <c r="I335" s="61"/>
      <c r="J335" s="61">
        <v>30000</v>
      </c>
      <c r="K335" s="61">
        <v>30000</v>
      </c>
      <c r="L335" s="77">
        <v>6350</v>
      </c>
      <c r="M335" s="61">
        <f>IF(K335=0,0,IF(L335&gt;0,L335/K335*100,0))</f>
        <v>21.166666666666668</v>
      </c>
      <c r="N335" s="61"/>
      <c r="O335" s="61">
        <v>30000</v>
      </c>
    </row>
    <row r="336" spans="1:15" ht="18.75" customHeight="1">
      <c r="A336" s="141" t="s">
        <v>375</v>
      </c>
      <c r="B336" s="67">
        <v>2</v>
      </c>
      <c r="C336" s="68"/>
      <c r="D336" s="145" t="s">
        <v>104</v>
      </c>
      <c r="E336" s="61"/>
      <c r="F336" s="61">
        <v>2000</v>
      </c>
      <c r="G336" s="77">
        <v>0</v>
      </c>
      <c r="H336" s="61">
        <f>IF(F336=0,0,IF(G336&gt;0,G336/F336*100,0))</f>
        <v>0</v>
      </c>
      <c r="I336" s="61"/>
      <c r="J336" s="61"/>
      <c r="K336" s="61">
        <v>2000</v>
      </c>
      <c r="L336" s="77">
        <v>300</v>
      </c>
      <c r="M336" s="61">
        <f>IF(K336=0,0,IF(L336&gt;0,L336/K336*100,0))</f>
        <v>15</v>
      </c>
      <c r="N336" s="61"/>
      <c r="O336" s="61">
        <v>2000</v>
      </c>
    </row>
    <row r="337" spans="1:15" ht="3" customHeight="1">
      <c r="A337" s="141"/>
      <c r="B337" s="67"/>
      <c r="C337" s="96"/>
      <c r="D337" s="69"/>
      <c r="E337" s="61"/>
      <c r="F337" s="61"/>
      <c r="G337" s="77"/>
      <c r="H337" s="61"/>
      <c r="I337" s="61"/>
      <c r="J337" s="61"/>
      <c r="K337" s="61"/>
      <c r="L337" s="77"/>
      <c r="M337" s="61"/>
      <c r="N337" s="61"/>
      <c r="O337" s="61"/>
    </row>
    <row r="338" spans="1:15" ht="18" customHeight="1">
      <c r="A338" s="141"/>
      <c r="B338" s="72"/>
      <c r="C338" s="140"/>
      <c r="D338" s="73" t="s">
        <v>197</v>
      </c>
      <c r="E338" s="74"/>
      <c r="F338" s="256">
        <f>F340+F362+F385</f>
        <v>678600</v>
      </c>
      <c r="G338" s="256">
        <f>G340+G362+G385</f>
        <v>665749.65</v>
      </c>
      <c r="H338" s="74">
        <f>G338/F338*100</f>
        <v>98.10634394341291</v>
      </c>
      <c r="I338" s="74"/>
      <c r="J338" s="74"/>
      <c r="K338" s="75">
        <f>K340+K362+K385</f>
        <v>789800</v>
      </c>
      <c r="L338" s="256">
        <f>L340+L362+L385</f>
        <v>495319</v>
      </c>
      <c r="M338" s="74">
        <f>L338/K338*100</f>
        <v>62.71448467966574</v>
      </c>
      <c r="N338" s="74"/>
      <c r="O338" s="75">
        <f>O340+O362+O385</f>
        <v>828400</v>
      </c>
    </row>
    <row r="339" spans="1:15" ht="4.5" customHeight="1">
      <c r="A339" s="141"/>
      <c r="B339" s="67"/>
      <c r="C339" s="96"/>
      <c r="D339" s="69"/>
      <c r="E339" s="61"/>
      <c r="F339" s="61"/>
      <c r="G339" s="77"/>
      <c r="H339" s="61"/>
      <c r="I339" s="61"/>
      <c r="J339" s="61"/>
      <c r="K339" s="61"/>
      <c r="L339" s="77"/>
      <c r="M339" s="61"/>
      <c r="N339" s="61"/>
      <c r="O339" s="61"/>
    </row>
    <row r="340" spans="1:15" ht="18.75" customHeight="1">
      <c r="A340" s="141"/>
      <c r="B340" s="67"/>
      <c r="C340" s="96"/>
      <c r="D340" s="71" t="s">
        <v>257</v>
      </c>
      <c r="E340" s="61"/>
      <c r="F340" s="75">
        <f>SUM(F342:F361)</f>
        <v>512100</v>
      </c>
      <c r="G340" s="75">
        <f>SUM(G342:G361)</f>
        <v>505207.55</v>
      </c>
      <c r="H340" s="74">
        <f>IF(F340=0,0,IF(G340&gt;0,G340/F340*100,0))</f>
        <v>98.65408123413395</v>
      </c>
      <c r="I340" s="61"/>
      <c r="J340" s="83">
        <f>SUM(J342:J360)</f>
        <v>387500</v>
      </c>
      <c r="K340" s="75">
        <f>SUM(K342:K361)</f>
        <v>592300</v>
      </c>
      <c r="L340" s="75">
        <f>SUM(L342:L361)</f>
        <v>437698</v>
      </c>
      <c r="M340" s="74">
        <f>IF(K340=0,0,IF(L340&gt;0,L340/K340*100,0))</f>
        <v>73.89802464967077</v>
      </c>
      <c r="N340" s="74"/>
      <c r="O340" s="75">
        <f>SUM(O342:O361)</f>
        <v>592300</v>
      </c>
    </row>
    <row r="341" spans="1:15" ht="4.5" customHeight="1">
      <c r="A341" s="141"/>
      <c r="B341" s="67"/>
      <c r="C341" s="96"/>
      <c r="D341" s="71"/>
      <c r="E341" s="61"/>
      <c r="F341" s="74"/>
      <c r="G341" s="76"/>
      <c r="H341" s="61"/>
      <c r="I341" s="61"/>
      <c r="J341" s="83"/>
      <c r="K341" s="74"/>
      <c r="L341" s="76"/>
      <c r="M341" s="61"/>
      <c r="N341" s="61"/>
      <c r="O341" s="74"/>
    </row>
    <row r="342" spans="1:15" ht="32.25" customHeight="1">
      <c r="A342" s="141" t="s">
        <v>385</v>
      </c>
      <c r="B342" s="67"/>
      <c r="C342" s="96">
        <v>7</v>
      </c>
      <c r="D342" s="69" t="s">
        <v>127</v>
      </c>
      <c r="E342" s="61"/>
      <c r="F342" s="61">
        <v>136800</v>
      </c>
      <c r="G342" s="77">
        <v>159250</v>
      </c>
      <c r="H342" s="61">
        <f>IF(F342=0,0,IF(G342&gt;0,G342/F342*100,0))</f>
        <v>116.4108187134503</v>
      </c>
      <c r="I342" s="61"/>
      <c r="J342" s="61">
        <v>115000</v>
      </c>
      <c r="K342" s="61">
        <v>136800</v>
      </c>
      <c r="L342" s="77">
        <v>100950</v>
      </c>
      <c r="M342" s="61">
        <f>IF(K342=0,0,IF(L342&gt;0,L342/K342*100,0))</f>
        <v>73.79385964912281</v>
      </c>
      <c r="N342" s="61"/>
      <c r="O342" s="61">
        <v>136800</v>
      </c>
    </row>
    <row r="343" spans="1:15" ht="32.25" customHeight="1">
      <c r="A343" s="141" t="s">
        <v>380</v>
      </c>
      <c r="B343" s="67"/>
      <c r="C343" s="96">
        <v>8</v>
      </c>
      <c r="D343" s="69" t="s">
        <v>36</v>
      </c>
      <c r="E343" s="61"/>
      <c r="F343" s="61">
        <v>143000</v>
      </c>
      <c r="G343" s="77">
        <v>80300</v>
      </c>
      <c r="H343" s="61">
        <f>IF(F343=0,0,IF(G343&gt;0,G343/F343*100,0))</f>
        <v>56.15384615384615</v>
      </c>
      <c r="I343" s="61"/>
      <c r="J343" s="61"/>
      <c r="K343" s="61">
        <v>143000</v>
      </c>
      <c r="L343" s="77">
        <v>58500</v>
      </c>
      <c r="M343" s="61">
        <f>IF(K343=0,0,IF(L343&gt;0,L343/K343*100,0))</f>
        <v>40.909090909090914</v>
      </c>
      <c r="N343" s="61"/>
      <c r="O343" s="61">
        <v>143000</v>
      </c>
    </row>
    <row r="344" spans="1:15" ht="17.25" customHeight="1">
      <c r="A344" s="141" t="s">
        <v>380</v>
      </c>
      <c r="B344" s="67"/>
      <c r="C344" s="96" t="s">
        <v>331</v>
      </c>
      <c r="D344" s="69" t="s">
        <v>252</v>
      </c>
      <c r="E344" s="61"/>
      <c r="F344" s="61">
        <v>0</v>
      </c>
      <c r="G344" s="77">
        <v>15000</v>
      </c>
      <c r="H344" s="61">
        <f>IF(F344=0,0,IF(G344&gt;0,G344/F344*100,0))</f>
        <v>0</v>
      </c>
      <c r="I344" s="61"/>
      <c r="J344" s="61">
        <v>7000</v>
      </c>
      <c r="K344" s="61">
        <v>5000</v>
      </c>
      <c r="L344" s="77">
        <v>5000</v>
      </c>
      <c r="M344" s="61">
        <f>IF(K344=0,0,IF(L344&gt;0,L344/K344*100,0))</f>
        <v>100</v>
      </c>
      <c r="N344" s="61"/>
      <c r="O344" s="61">
        <v>5000</v>
      </c>
    </row>
    <row r="345" spans="1:15" ht="42" customHeight="1">
      <c r="A345" s="141" t="s">
        <v>380</v>
      </c>
      <c r="B345" s="67"/>
      <c r="C345" s="96">
        <v>9</v>
      </c>
      <c r="D345" s="69" t="s">
        <v>65</v>
      </c>
      <c r="E345" s="61"/>
      <c r="F345" s="61">
        <v>1000</v>
      </c>
      <c r="G345" s="77">
        <v>4440</v>
      </c>
      <c r="H345" s="61">
        <f>IF(F345=0,0,IF(G345&gt;0,G345/F345*100,0))</f>
        <v>444.00000000000006</v>
      </c>
      <c r="I345" s="61"/>
      <c r="J345" s="61">
        <v>5000</v>
      </c>
      <c r="K345" s="61">
        <v>1000</v>
      </c>
      <c r="L345" s="77">
        <v>0</v>
      </c>
      <c r="M345" s="61">
        <f>IF(K345=0,0,IF(L345&gt;0,L345/K345*100,0))</f>
        <v>0</v>
      </c>
      <c r="N345" s="61"/>
      <c r="O345" s="61">
        <v>1000</v>
      </c>
    </row>
    <row r="346" spans="1:15" ht="55.5" customHeight="1">
      <c r="A346" s="141" t="s">
        <v>380</v>
      </c>
      <c r="B346" s="67"/>
      <c r="C346" s="96">
        <v>10</v>
      </c>
      <c r="D346" s="69" t="s">
        <v>66</v>
      </c>
      <c r="E346" s="61"/>
      <c r="F346" s="61">
        <v>2000</v>
      </c>
      <c r="G346" s="77">
        <v>0</v>
      </c>
      <c r="H346" s="61">
        <f>IF(F346=0,0,IF(G346&gt;0,G346/F346*100,0))</f>
        <v>0</v>
      </c>
      <c r="I346" s="61"/>
      <c r="J346" s="61">
        <v>20000</v>
      </c>
      <c r="K346" s="61">
        <v>0</v>
      </c>
      <c r="L346" s="77">
        <v>0</v>
      </c>
      <c r="M346" s="61">
        <f>IF(K346=0,0,IF(L346&gt;0,L346/K346*100,0))</f>
        <v>0</v>
      </c>
      <c r="N346" s="61"/>
      <c r="O346" s="61">
        <v>0</v>
      </c>
    </row>
    <row r="347" spans="1:15" ht="42" customHeight="1">
      <c r="A347" s="141" t="s">
        <v>380</v>
      </c>
      <c r="B347" s="67"/>
      <c r="C347" s="96">
        <v>11</v>
      </c>
      <c r="D347" s="69" t="s">
        <v>247</v>
      </c>
      <c r="E347" s="61"/>
      <c r="F347" s="61">
        <v>5000</v>
      </c>
      <c r="G347" s="77">
        <v>0</v>
      </c>
      <c r="H347" s="61">
        <f aca="true" t="shared" si="26" ref="H347:H361">IF(F347=0,0,IF(G347&gt;0,G347/F347*100,0))</f>
        <v>0</v>
      </c>
      <c r="I347" s="61"/>
      <c r="J347" s="61">
        <v>25000</v>
      </c>
      <c r="K347" s="61">
        <v>0</v>
      </c>
      <c r="L347" s="77">
        <v>0</v>
      </c>
      <c r="M347" s="61">
        <f aca="true" t="shared" si="27" ref="M347:M361">IF(K347=0,0,IF(L347&gt;0,L347/K347*100,0))</f>
        <v>0</v>
      </c>
      <c r="N347" s="61"/>
      <c r="O347" s="61">
        <v>0</v>
      </c>
    </row>
    <row r="348" spans="1:15" ht="16.5" customHeight="1">
      <c r="A348" s="141" t="s">
        <v>380</v>
      </c>
      <c r="B348" s="67"/>
      <c r="C348" s="96">
        <v>12</v>
      </c>
      <c r="D348" s="69" t="s">
        <v>310</v>
      </c>
      <c r="E348" s="61"/>
      <c r="F348" s="61">
        <v>1000</v>
      </c>
      <c r="G348" s="77">
        <v>0</v>
      </c>
      <c r="H348" s="61">
        <f t="shared" si="26"/>
        <v>0</v>
      </c>
      <c r="I348" s="61"/>
      <c r="J348" s="61">
        <v>0</v>
      </c>
      <c r="K348" s="61">
        <v>0</v>
      </c>
      <c r="L348" s="77">
        <v>0</v>
      </c>
      <c r="M348" s="61">
        <f t="shared" si="27"/>
        <v>0</v>
      </c>
      <c r="N348" s="61"/>
      <c r="O348" s="61">
        <v>0</v>
      </c>
    </row>
    <row r="349" spans="1:15" ht="30.75" customHeight="1">
      <c r="A349" s="141" t="s">
        <v>380</v>
      </c>
      <c r="B349" s="67"/>
      <c r="C349" s="96">
        <v>29</v>
      </c>
      <c r="D349" s="69" t="s">
        <v>292</v>
      </c>
      <c r="E349" s="61"/>
      <c r="F349" s="61">
        <v>45000</v>
      </c>
      <c r="G349" s="77">
        <v>63590</v>
      </c>
      <c r="H349" s="61">
        <f t="shared" si="26"/>
        <v>141.31111111111113</v>
      </c>
      <c r="I349" s="61"/>
      <c r="J349" s="61">
        <v>22000</v>
      </c>
      <c r="K349" s="61">
        <v>60000</v>
      </c>
      <c r="L349" s="77">
        <v>29478</v>
      </c>
      <c r="M349" s="61">
        <f t="shared" si="27"/>
        <v>49.13</v>
      </c>
      <c r="N349" s="61"/>
      <c r="O349" s="61">
        <v>60000</v>
      </c>
    </row>
    <row r="350" spans="1:15" ht="44.25" customHeight="1">
      <c r="A350" s="141" t="s">
        <v>380</v>
      </c>
      <c r="B350" s="67"/>
      <c r="C350" s="96">
        <v>31</v>
      </c>
      <c r="D350" s="69" t="s">
        <v>522</v>
      </c>
      <c r="E350" s="61"/>
      <c r="F350" s="61">
        <v>0</v>
      </c>
      <c r="G350" s="77">
        <v>5500</v>
      </c>
      <c r="H350" s="61">
        <f t="shared" si="26"/>
        <v>0</v>
      </c>
      <c r="I350" s="61"/>
      <c r="J350" s="61">
        <v>28000</v>
      </c>
      <c r="K350" s="61">
        <v>50000</v>
      </c>
      <c r="L350" s="77">
        <v>0</v>
      </c>
      <c r="M350" s="61">
        <f t="shared" si="27"/>
        <v>0</v>
      </c>
      <c r="N350" s="61"/>
      <c r="O350" s="61">
        <v>50000</v>
      </c>
    </row>
    <row r="351" spans="1:15" ht="23.25" customHeight="1">
      <c r="A351" s="141" t="s">
        <v>380</v>
      </c>
      <c r="B351" s="67"/>
      <c r="C351" s="96">
        <v>32</v>
      </c>
      <c r="D351" s="69" t="s">
        <v>297</v>
      </c>
      <c r="E351" s="61"/>
      <c r="F351" s="61">
        <v>93000</v>
      </c>
      <c r="G351" s="77">
        <v>118650</v>
      </c>
      <c r="H351" s="61">
        <f t="shared" si="26"/>
        <v>127.58064516129033</v>
      </c>
      <c r="I351" s="61"/>
      <c r="J351" s="61">
        <v>30000</v>
      </c>
      <c r="K351" s="61">
        <v>93000</v>
      </c>
      <c r="L351" s="77">
        <v>121750</v>
      </c>
      <c r="M351" s="61">
        <f t="shared" si="27"/>
        <v>130.91397849462365</v>
      </c>
      <c r="N351" s="61"/>
      <c r="O351" s="61">
        <v>93000</v>
      </c>
    </row>
    <row r="352" spans="1:15" ht="30" customHeight="1">
      <c r="A352" s="141" t="s">
        <v>380</v>
      </c>
      <c r="B352" s="67"/>
      <c r="C352" s="96">
        <v>33</v>
      </c>
      <c r="D352" s="69" t="s">
        <v>294</v>
      </c>
      <c r="E352" s="61"/>
      <c r="F352" s="61">
        <v>35000</v>
      </c>
      <c r="G352" s="77">
        <v>17850</v>
      </c>
      <c r="H352" s="61">
        <f t="shared" si="26"/>
        <v>51</v>
      </c>
      <c r="I352" s="61"/>
      <c r="J352" s="61">
        <v>50000</v>
      </c>
      <c r="K352" s="61">
        <v>20000</v>
      </c>
      <c r="L352" s="77">
        <v>0</v>
      </c>
      <c r="M352" s="61">
        <f t="shared" si="27"/>
        <v>0</v>
      </c>
      <c r="N352" s="61"/>
      <c r="O352" s="61">
        <v>20000</v>
      </c>
    </row>
    <row r="353" spans="1:15" ht="15.75" customHeight="1">
      <c r="A353" s="424"/>
      <c r="B353" s="424"/>
      <c r="C353" s="424"/>
      <c r="D353" s="424"/>
      <c r="E353" s="59"/>
      <c r="F353" s="419" t="s">
        <v>497</v>
      </c>
      <c r="G353" s="420"/>
      <c r="H353" s="421"/>
      <c r="I353" s="61"/>
      <c r="J353" s="419" t="s">
        <v>498</v>
      </c>
      <c r="K353" s="420"/>
      <c r="L353" s="420"/>
      <c r="M353" s="420"/>
      <c r="N353" s="59"/>
      <c r="O353" s="425" t="s">
        <v>499</v>
      </c>
    </row>
    <row r="354" spans="1:15" ht="40.5" customHeight="1">
      <c r="A354" s="423" t="s">
        <v>392</v>
      </c>
      <c r="B354" s="423"/>
      <c r="C354" s="423"/>
      <c r="D354" s="63" t="s">
        <v>300</v>
      </c>
      <c r="E354" s="64"/>
      <c r="F354" s="254" t="s">
        <v>201</v>
      </c>
      <c r="G354" s="254" t="s">
        <v>204</v>
      </c>
      <c r="H354" s="64" t="s">
        <v>205</v>
      </c>
      <c r="I354" s="65"/>
      <c r="J354" s="64" t="s">
        <v>201</v>
      </c>
      <c r="K354" s="64" t="s">
        <v>201</v>
      </c>
      <c r="L354" s="254" t="s">
        <v>204</v>
      </c>
      <c r="M354" s="64" t="s">
        <v>205</v>
      </c>
      <c r="N354" s="64"/>
      <c r="O354" s="426"/>
    </row>
    <row r="355" spans="1:15" ht="30" customHeight="1">
      <c r="A355" s="62" t="s">
        <v>374</v>
      </c>
      <c r="B355" s="62" t="s">
        <v>206</v>
      </c>
      <c r="C355" s="62" t="s">
        <v>210</v>
      </c>
      <c r="D355" s="63"/>
      <c r="E355" s="65"/>
      <c r="F355" s="255" t="s">
        <v>207</v>
      </c>
      <c r="G355" s="255" t="s">
        <v>207</v>
      </c>
      <c r="H355" s="65" t="s">
        <v>208</v>
      </c>
      <c r="I355" s="65"/>
      <c r="J355" s="65" t="s">
        <v>207</v>
      </c>
      <c r="K355" s="65" t="s">
        <v>207</v>
      </c>
      <c r="L355" s="255" t="s">
        <v>207</v>
      </c>
      <c r="M355" s="65" t="s">
        <v>208</v>
      </c>
      <c r="N355" s="65"/>
      <c r="O355" s="65" t="s">
        <v>207</v>
      </c>
    </row>
    <row r="356" spans="1:15" ht="30" customHeight="1">
      <c r="A356" s="141" t="s">
        <v>385</v>
      </c>
      <c r="B356" s="67"/>
      <c r="C356" s="96">
        <v>35</v>
      </c>
      <c r="D356" s="69" t="s">
        <v>296</v>
      </c>
      <c r="E356" s="61"/>
      <c r="F356" s="61">
        <v>45300</v>
      </c>
      <c r="G356" s="77">
        <v>18430</v>
      </c>
      <c r="H356" s="61">
        <f t="shared" si="26"/>
        <v>40.68432671081678</v>
      </c>
      <c r="I356" s="61"/>
      <c r="J356" s="61">
        <v>58000</v>
      </c>
      <c r="K356" s="61">
        <v>15000</v>
      </c>
      <c r="L356" s="77">
        <v>0</v>
      </c>
      <c r="M356" s="61">
        <f t="shared" si="27"/>
        <v>0</v>
      </c>
      <c r="N356" s="61"/>
      <c r="O356" s="61">
        <v>15000</v>
      </c>
    </row>
    <row r="357" spans="1:15" ht="16.5" customHeight="1">
      <c r="A357" s="141" t="s">
        <v>380</v>
      </c>
      <c r="B357" s="67"/>
      <c r="C357" s="96">
        <v>36</v>
      </c>
      <c r="D357" s="69" t="s">
        <v>88</v>
      </c>
      <c r="E357" s="61"/>
      <c r="F357" s="61">
        <v>2000</v>
      </c>
      <c r="G357" s="77">
        <v>0</v>
      </c>
      <c r="H357" s="61">
        <f t="shared" si="26"/>
        <v>0</v>
      </c>
      <c r="I357" s="61"/>
      <c r="J357" s="61">
        <v>5000</v>
      </c>
      <c r="K357" s="61">
        <v>2000</v>
      </c>
      <c r="L357" s="77">
        <v>1020</v>
      </c>
      <c r="M357" s="61">
        <f t="shared" si="27"/>
        <v>51</v>
      </c>
      <c r="N357" s="61"/>
      <c r="O357" s="61">
        <v>2000</v>
      </c>
    </row>
    <row r="358" spans="1:15" ht="15.75" customHeight="1">
      <c r="A358" s="141" t="s">
        <v>380</v>
      </c>
      <c r="B358" s="67"/>
      <c r="C358" s="96">
        <v>41</v>
      </c>
      <c r="D358" s="69" t="s">
        <v>86</v>
      </c>
      <c r="E358" s="61"/>
      <c r="F358" s="61">
        <v>1000</v>
      </c>
      <c r="G358" s="77">
        <v>0</v>
      </c>
      <c r="H358" s="61">
        <f t="shared" si="26"/>
        <v>0</v>
      </c>
      <c r="I358" s="61"/>
      <c r="J358" s="61">
        <v>15000</v>
      </c>
      <c r="K358" s="61">
        <v>0</v>
      </c>
      <c r="L358" s="77">
        <v>0</v>
      </c>
      <c r="M358" s="61">
        <f t="shared" si="27"/>
        <v>0</v>
      </c>
      <c r="N358" s="61"/>
      <c r="O358" s="61">
        <v>0</v>
      </c>
    </row>
    <row r="359" spans="1:15" ht="18.75" customHeight="1">
      <c r="A359" s="141" t="s">
        <v>380</v>
      </c>
      <c r="B359" s="67"/>
      <c r="C359" s="96">
        <v>40</v>
      </c>
      <c r="D359" s="69" t="s">
        <v>87</v>
      </c>
      <c r="E359" s="61"/>
      <c r="F359" s="61">
        <v>1500</v>
      </c>
      <c r="G359" s="77">
        <v>0</v>
      </c>
      <c r="H359" s="61">
        <f t="shared" si="26"/>
        <v>0</v>
      </c>
      <c r="I359" s="61"/>
      <c r="J359" s="61">
        <v>1500</v>
      </c>
      <c r="K359" s="61">
        <v>1500</v>
      </c>
      <c r="L359" s="77">
        <v>0</v>
      </c>
      <c r="M359" s="61">
        <f t="shared" si="27"/>
        <v>0</v>
      </c>
      <c r="N359" s="61"/>
      <c r="O359" s="61">
        <v>1500</v>
      </c>
    </row>
    <row r="360" spans="1:15" ht="17.25" customHeight="1">
      <c r="A360" s="141" t="s">
        <v>380</v>
      </c>
      <c r="B360" s="67"/>
      <c r="C360" s="96">
        <v>44</v>
      </c>
      <c r="D360" s="69" t="s">
        <v>271</v>
      </c>
      <c r="E360" s="61"/>
      <c r="F360" s="61">
        <v>500</v>
      </c>
      <c r="G360" s="77">
        <v>22197.55</v>
      </c>
      <c r="H360" s="61">
        <f t="shared" si="26"/>
        <v>4439.51</v>
      </c>
      <c r="I360" s="61"/>
      <c r="J360" s="61">
        <v>6000</v>
      </c>
      <c r="K360" s="61">
        <v>5000</v>
      </c>
      <c r="L360" s="77">
        <v>0</v>
      </c>
      <c r="M360" s="61">
        <f t="shared" si="27"/>
        <v>0</v>
      </c>
      <c r="N360" s="61"/>
      <c r="O360" s="61">
        <v>5000</v>
      </c>
    </row>
    <row r="361" spans="1:15" ht="15" customHeight="1">
      <c r="A361" s="141" t="s">
        <v>380</v>
      </c>
      <c r="B361" s="67"/>
      <c r="C361" s="96">
        <v>28</v>
      </c>
      <c r="D361" s="69" t="s">
        <v>508</v>
      </c>
      <c r="E361" s="61"/>
      <c r="F361" s="61">
        <v>0</v>
      </c>
      <c r="G361" s="77">
        <v>0</v>
      </c>
      <c r="H361" s="61">
        <f t="shared" si="26"/>
        <v>0</v>
      </c>
      <c r="I361" s="61">
        <v>60000</v>
      </c>
      <c r="J361" s="61"/>
      <c r="K361" s="61">
        <v>60000</v>
      </c>
      <c r="L361" s="77">
        <v>121000</v>
      </c>
      <c r="M361" s="61">
        <f t="shared" si="27"/>
        <v>201.66666666666666</v>
      </c>
      <c r="N361" s="61">
        <v>60000</v>
      </c>
      <c r="O361" s="61">
        <v>60000</v>
      </c>
    </row>
    <row r="362" spans="1:15" ht="18.75" customHeight="1">
      <c r="A362" s="141"/>
      <c r="B362" s="72"/>
      <c r="C362" s="140"/>
      <c r="D362" s="71" t="s">
        <v>249</v>
      </c>
      <c r="E362" s="74"/>
      <c r="F362" s="75">
        <f>SUM(F364:F384)</f>
        <v>166500</v>
      </c>
      <c r="G362" s="75">
        <f>SUM(G364:G384)</f>
        <v>160542.1</v>
      </c>
      <c r="H362" s="74">
        <f>IF(F362=0,0,IF(G362&gt;0,G362/F362*100,0))</f>
        <v>96.42168168168168</v>
      </c>
      <c r="I362" s="74"/>
      <c r="J362" s="74">
        <f>SUM(J364:J387)</f>
        <v>173400</v>
      </c>
      <c r="K362" s="75">
        <f>SUM(K364:K384)</f>
        <v>197500</v>
      </c>
      <c r="L362" s="75">
        <f>SUM(L364:L384)</f>
        <v>57621</v>
      </c>
      <c r="M362" s="74">
        <f>IF(K362=0,0,IF(L362&gt;0,L362/K362*100,0))</f>
        <v>29.17518987341772</v>
      </c>
      <c r="N362" s="74"/>
      <c r="O362" s="75">
        <f>SUM(O364:O384)</f>
        <v>231100</v>
      </c>
    </row>
    <row r="363" spans="1:15" ht="5.25" customHeight="1">
      <c r="A363" s="141"/>
      <c r="B363" s="67"/>
      <c r="C363" s="96"/>
      <c r="D363" s="69"/>
      <c r="E363" s="61"/>
      <c r="F363" s="61"/>
      <c r="G363" s="77"/>
      <c r="H363" s="61"/>
      <c r="I363" s="61"/>
      <c r="J363" s="61"/>
      <c r="K363" s="61"/>
      <c r="L363" s="77"/>
      <c r="M363" s="61"/>
      <c r="N363" s="61"/>
      <c r="O363" s="61"/>
    </row>
    <row r="364" spans="1:15" ht="33" customHeight="1">
      <c r="A364" s="141" t="s">
        <v>375</v>
      </c>
      <c r="B364" s="67"/>
      <c r="C364" s="96">
        <v>14</v>
      </c>
      <c r="D364" s="69" t="s">
        <v>578</v>
      </c>
      <c r="E364" s="61"/>
      <c r="F364" s="61">
        <v>6000</v>
      </c>
      <c r="G364" s="77">
        <v>5340</v>
      </c>
      <c r="H364" s="61">
        <f>IF(F364=0,0,IF(G364&gt;0,G364/F364*100,0))</f>
        <v>89</v>
      </c>
      <c r="I364" s="61"/>
      <c r="J364" s="61">
        <v>10000</v>
      </c>
      <c r="K364" s="61">
        <v>6000</v>
      </c>
      <c r="L364" s="77">
        <v>3115</v>
      </c>
      <c r="M364" s="61">
        <f>IF(K364=0,0,IF(L364&gt;0,L364/K364*100,0))</f>
        <v>51.916666666666664</v>
      </c>
      <c r="N364" s="61"/>
      <c r="O364" s="61">
        <v>10000</v>
      </c>
    </row>
    <row r="365" spans="1:15" ht="75.75" customHeight="1">
      <c r="A365" s="141" t="s">
        <v>380</v>
      </c>
      <c r="B365" s="67"/>
      <c r="C365" s="96">
        <v>15</v>
      </c>
      <c r="D365" s="69" t="s">
        <v>67</v>
      </c>
      <c r="E365" s="61"/>
      <c r="F365" s="61">
        <v>15000</v>
      </c>
      <c r="G365" s="77">
        <v>14600</v>
      </c>
      <c r="H365" s="61">
        <f>IF(F365=0,0,IF(G365&gt;0,G365/F365*100,0))</f>
        <v>97.33333333333334</v>
      </c>
      <c r="I365" s="61"/>
      <c r="J365" s="61">
        <v>12000</v>
      </c>
      <c r="K365" s="61">
        <v>15000</v>
      </c>
      <c r="L365" s="77">
        <v>10100</v>
      </c>
      <c r="M365" s="61">
        <f>IF(K365=0,0,IF(L365&gt;0,L365/K365*100,0))</f>
        <v>67.33333333333333</v>
      </c>
      <c r="N365" s="61"/>
      <c r="O365" s="61">
        <v>15000</v>
      </c>
    </row>
    <row r="366" spans="1:15" ht="73.5" customHeight="1">
      <c r="A366" s="141" t="s">
        <v>380</v>
      </c>
      <c r="B366" s="67"/>
      <c r="C366" s="96">
        <v>16</v>
      </c>
      <c r="D366" s="69" t="s">
        <v>537</v>
      </c>
      <c r="E366" s="61"/>
      <c r="F366" s="61">
        <v>20000</v>
      </c>
      <c r="G366" s="77">
        <v>19650</v>
      </c>
      <c r="H366" s="61">
        <f>IF(F366=0,0,IF(G366&gt;0,G366/F366*100,0))</f>
        <v>98.25</v>
      </c>
      <c r="I366" s="61"/>
      <c r="J366" s="61">
        <v>12000</v>
      </c>
      <c r="K366" s="61">
        <v>20000</v>
      </c>
      <c r="L366" s="77">
        <v>7500</v>
      </c>
      <c r="M366" s="61">
        <f>IF(K366=0,0,IF(L366&gt;0,L366/K366*100,0))</f>
        <v>37.5</v>
      </c>
      <c r="N366" s="61"/>
      <c r="O366" s="61">
        <v>35000</v>
      </c>
    </row>
    <row r="367" spans="1:15" ht="55.5" customHeight="1">
      <c r="A367" s="141" t="s">
        <v>380</v>
      </c>
      <c r="B367" s="67"/>
      <c r="C367" s="96">
        <v>17</v>
      </c>
      <c r="D367" s="69" t="s">
        <v>581</v>
      </c>
      <c r="E367" s="61"/>
      <c r="F367" s="61">
        <v>30000</v>
      </c>
      <c r="G367" s="77">
        <v>29978.5</v>
      </c>
      <c r="H367" s="61">
        <f>IF(F367=0,0,IF(G367&gt;0,G367/F367*100,0))</f>
        <v>99.92833333333333</v>
      </c>
      <c r="I367" s="61"/>
      <c r="J367" s="61">
        <v>17000</v>
      </c>
      <c r="K367" s="61">
        <v>30000</v>
      </c>
      <c r="L367" s="77">
        <v>16550</v>
      </c>
      <c r="M367" s="61">
        <f>IF(K367=0,0,IF(L367&gt;0,L367/K367*100,0))</f>
        <v>55.166666666666664</v>
      </c>
      <c r="N367" s="61"/>
      <c r="O367" s="61">
        <v>30000</v>
      </c>
    </row>
    <row r="368" spans="1:15" ht="39.75" customHeight="1">
      <c r="A368" s="141" t="s">
        <v>385</v>
      </c>
      <c r="B368" s="67"/>
      <c r="C368" s="68">
        <v>21</v>
      </c>
      <c r="D368" s="69" t="s">
        <v>538</v>
      </c>
      <c r="E368" s="61"/>
      <c r="F368" s="61">
        <v>25000</v>
      </c>
      <c r="G368" s="77">
        <v>25300</v>
      </c>
      <c r="H368" s="61">
        <f>IF(F368=0,0,IF(G368&gt;0,G368/F368*100,0))</f>
        <v>101.2</v>
      </c>
      <c r="I368" s="61"/>
      <c r="J368" s="61">
        <v>60000</v>
      </c>
      <c r="K368" s="61">
        <v>25000</v>
      </c>
      <c r="L368" s="77">
        <v>0</v>
      </c>
      <c r="M368" s="61">
        <f>IF(K368=0,0,IF(L368&gt;0,L368/K368*100,0))</f>
        <v>0</v>
      </c>
      <c r="N368" s="61"/>
      <c r="O368" s="61">
        <v>25000</v>
      </c>
    </row>
    <row r="369" spans="1:15" ht="20.25" customHeight="1">
      <c r="A369" s="141" t="s">
        <v>386</v>
      </c>
      <c r="B369" s="67"/>
      <c r="C369" s="96">
        <v>22</v>
      </c>
      <c r="D369" s="69" t="s">
        <v>523</v>
      </c>
      <c r="E369" s="61"/>
      <c r="F369" s="61">
        <v>1000</v>
      </c>
      <c r="G369" s="77">
        <v>950</v>
      </c>
      <c r="H369" s="61">
        <f aca="true" t="shared" si="28" ref="H369:H384">IF(F369=0,0,IF(G369&gt;0,G369/F369*100,0))</f>
        <v>95</v>
      </c>
      <c r="I369" s="61"/>
      <c r="J369" s="61">
        <v>5400</v>
      </c>
      <c r="K369" s="61">
        <v>1000</v>
      </c>
      <c r="L369" s="77">
        <v>0</v>
      </c>
      <c r="M369" s="61">
        <f aca="true" t="shared" si="29" ref="M369:M384">IF(K369=0,0,IF(L369&gt;0,L369/K369*100,0))</f>
        <v>0</v>
      </c>
      <c r="N369" s="61"/>
      <c r="O369" s="61">
        <v>2000</v>
      </c>
    </row>
    <row r="370" spans="1:15" ht="17.25" customHeight="1">
      <c r="A370" s="141" t="s">
        <v>386</v>
      </c>
      <c r="B370" s="67"/>
      <c r="C370" s="96">
        <v>23</v>
      </c>
      <c r="D370" s="69" t="s">
        <v>248</v>
      </c>
      <c r="E370" s="61"/>
      <c r="F370" s="61">
        <v>6000</v>
      </c>
      <c r="G370" s="77">
        <v>2733.6</v>
      </c>
      <c r="H370" s="61">
        <f t="shared" si="28"/>
        <v>45.56</v>
      </c>
      <c r="I370" s="61"/>
      <c r="J370" s="61">
        <v>2000</v>
      </c>
      <c r="K370" s="61">
        <v>6000</v>
      </c>
      <c r="L370" s="77">
        <v>2276</v>
      </c>
      <c r="M370" s="61">
        <f t="shared" si="29"/>
        <v>37.93333333333334</v>
      </c>
      <c r="N370" s="61"/>
      <c r="O370" s="61">
        <v>10000</v>
      </c>
    </row>
    <row r="371" spans="1:15" ht="21" customHeight="1">
      <c r="A371" s="141" t="s">
        <v>375</v>
      </c>
      <c r="B371" s="67"/>
      <c r="C371" s="96">
        <v>24</v>
      </c>
      <c r="D371" s="69" t="s">
        <v>240</v>
      </c>
      <c r="E371" s="61"/>
      <c r="F371" s="61">
        <v>2500</v>
      </c>
      <c r="G371" s="77">
        <v>1000</v>
      </c>
      <c r="H371" s="61">
        <f t="shared" si="28"/>
        <v>40</v>
      </c>
      <c r="I371" s="61"/>
      <c r="J371" s="61">
        <v>5000</v>
      </c>
      <c r="K371" s="61">
        <v>2500</v>
      </c>
      <c r="L371" s="77">
        <v>0</v>
      </c>
      <c r="M371" s="61">
        <f t="shared" si="29"/>
        <v>0</v>
      </c>
      <c r="N371" s="61"/>
      <c r="O371" s="61">
        <v>3500</v>
      </c>
    </row>
    <row r="372" spans="1:15" ht="31.5" customHeight="1">
      <c r="A372" s="141" t="s">
        <v>385</v>
      </c>
      <c r="B372" s="67"/>
      <c r="C372" s="68">
        <v>27</v>
      </c>
      <c r="D372" s="69" t="s">
        <v>68</v>
      </c>
      <c r="E372" s="61"/>
      <c r="F372" s="61">
        <v>4000</v>
      </c>
      <c r="G372" s="77">
        <v>2500</v>
      </c>
      <c r="H372" s="61">
        <f t="shared" si="28"/>
        <v>62.5</v>
      </c>
      <c r="I372" s="61"/>
      <c r="J372" s="61">
        <v>5000</v>
      </c>
      <c r="K372" s="61">
        <v>4000</v>
      </c>
      <c r="L372" s="77">
        <v>0</v>
      </c>
      <c r="M372" s="61">
        <f t="shared" si="29"/>
        <v>0</v>
      </c>
      <c r="N372" s="61"/>
      <c r="O372" s="61">
        <v>0</v>
      </c>
    </row>
    <row r="373" spans="1:15" ht="34.5" customHeight="1">
      <c r="A373" s="141" t="s">
        <v>380</v>
      </c>
      <c r="B373" s="67"/>
      <c r="C373" s="96">
        <v>37</v>
      </c>
      <c r="D373" s="69" t="s">
        <v>258</v>
      </c>
      <c r="E373" s="61"/>
      <c r="F373" s="61">
        <v>0</v>
      </c>
      <c r="G373" s="77"/>
      <c r="H373" s="61">
        <f t="shared" si="28"/>
        <v>0</v>
      </c>
      <c r="I373" s="61"/>
      <c r="J373" s="61">
        <v>10000</v>
      </c>
      <c r="K373" s="61">
        <v>3000</v>
      </c>
      <c r="L373" s="77">
        <v>0</v>
      </c>
      <c r="M373" s="61">
        <f t="shared" si="29"/>
        <v>0</v>
      </c>
      <c r="N373" s="61"/>
      <c r="O373" s="61">
        <v>3000</v>
      </c>
    </row>
    <row r="374" spans="1:15" ht="39.75" customHeight="1">
      <c r="A374" s="141" t="s">
        <v>380</v>
      </c>
      <c r="B374" s="67"/>
      <c r="C374" s="96">
        <v>39</v>
      </c>
      <c r="D374" s="69" t="s">
        <v>288</v>
      </c>
      <c r="E374" s="61"/>
      <c r="F374" s="61">
        <v>3000</v>
      </c>
      <c r="G374" s="77">
        <v>2670</v>
      </c>
      <c r="H374" s="61">
        <f t="shared" si="28"/>
        <v>89</v>
      </c>
      <c r="I374" s="61"/>
      <c r="J374" s="61">
        <v>5000</v>
      </c>
      <c r="K374" s="61">
        <v>3000</v>
      </c>
      <c r="L374" s="77">
        <v>500</v>
      </c>
      <c r="M374" s="61">
        <f t="shared" si="29"/>
        <v>16.666666666666664</v>
      </c>
      <c r="N374" s="61"/>
      <c r="O374" s="61">
        <v>3000</v>
      </c>
    </row>
    <row r="375" spans="1:15" ht="15.75" customHeight="1">
      <c r="A375" s="424"/>
      <c r="B375" s="424"/>
      <c r="C375" s="424"/>
      <c r="D375" s="424"/>
      <c r="E375" s="59"/>
      <c r="F375" s="419" t="s">
        <v>497</v>
      </c>
      <c r="G375" s="420"/>
      <c r="H375" s="421"/>
      <c r="I375" s="61"/>
      <c r="J375" s="419" t="s">
        <v>498</v>
      </c>
      <c r="K375" s="420"/>
      <c r="L375" s="420"/>
      <c r="M375" s="420"/>
      <c r="N375" s="59"/>
      <c r="O375" s="425" t="s">
        <v>499</v>
      </c>
    </row>
    <row r="376" spans="1:15" ht="40.5" customHeight="1">
      <c r="A376" s="423" t="s">
        <v>392</v>
      </c>
      <c r="B376" s="423"/>
      <c r="C376" s="423"/>
      <c r="D376" s="63" t="s">
        <v>300</v>
      </c>
      <c r="E376" s="64"/>
      <c r="F376" s="254" t="s">
        <v>201</v>
      </c>
      <c r="G376" s="254" t="s">
        <v>204</v>
      </c>
      <c r="H376" s="64" t="s">
        <v>205</v>
      </c>
      <c r="I376" s="65"/>
      <c r="J376" s="64" t="s">
        <v>201</v>
      </c>
      <c r="K376" s="64" t="s">
        <v>201</v>
      </c>
      <c r="L376" s="254" t="s">
        <v>204</v>
      </c>
      <c r="M376" s="64" t="s">
        <v>205</v>
      </c>
      <c r="N376" s="64"/>
      <c r="O376" s="426"/>
    </row>
    <row r="377" spans="1:15" ht="30" customHeight="1">
      <c r="A377" s="62" t="s">
        <v>374</v>
      </c>
      <c r="B377" s="62" t="s">
        <v>206</v>
      </c>
      <c r="C377" s="62" t="s">
        <v>210</v>
      </c>
      <c r="D377" s="63"/>
      <c r="E377" s="65"/>
      <c r="F377" s="255" t="s">
        <v>207</v>
      </c>
      <c r="G377" s="255" t="s">
        <v>207</v>
      </c>
      <c r="H377" s="65" t="s">
        <v>208</v>
      </c>
      <c r="I377" s="65"/>
      <c r="J377" s="65" t="s">
        <v>207</v>
      </c>
      <c r="K377" s="65" t="s">
        <v>207</v>
      </c>
      <c r="L377" s="255" t="s">
        <v>207</v>
      </c>
      <c r="M377" s="65" t="s">
        <v>208</v>
      </c>
      <c r="N377" s="65"/>
      <c r="O377" s="65" t="s">
        <v>207</v>
      </c>
    </row>
    <row r="378" spans="1:15" ht="45" customHeight="1">
      <c r="A378" s="141" t="s">
        <v>380</v>
      </c>
      <c r="B378" s="67"/>
      <c r="C378" s="96">
        <v>46</v>
      </c>
      <c r="D378" s="69" t="s">
        <v>524</v>
      </c>
      <c r="E378" s="61"/>
      <c r="F378" s="61">
        <v>3000</v>
      </c>
      <c r="G378" s="77">
        <v>870</v>
      </c>
      <c r="H378" s="61">
        <f t="shared" si="28"/>
        <v>28.999999999999996</v>
      </c>
      <c r="I378" s="61"/>
      <c r="J378" s="61">
        <v>10000</v>
      </c>
      <c r="K378" s="61">
        <v>3000</v>
      </c>
      <c r="L378" s="77">
        <v>500</v>
      </c>
      <c r="M378" s="61">
        <f t="shared" si="29"/>
        <v>16.666666666666664</v>
      </c>
      <c r="N378" s="61"/>
      <c r="O378" s="61">
        <v>3000</v>
      </c>
    </row>
    <row r="379" spans="1:15" ht="21" customHeight="1">
      <c r="A379" s="141" t="s">
        <v>380</v>
      </c>
      <c r="B379" s="67"/>
      <c r="C379" s="96">
        <v>50</v>
      </c>
      <c r="D379" s="69" t="s">
        <v>239</v>
      </c>
      <c r="E379" s="61"/>
      <c r="F379" s="61">
        <v>15000</v>
      </c>
      <c r="G379" s="77">
        <v>14850</v>
      </c>
      <c r="H379" s="61">
        <f t="shared" si="28"/>
        <v>99</v>
      </c>
      <c r="I379" s="61"/>
      <c r="J379" s="61">
        <v>5000</v>
      </c>
      <c r="K379" s="61">
        <v>15000</v>
      </c>
      <c r="L379" s="77">
        <v>6400</v>
      </c>
      <c r="M379" s="61">
        <f t="shared" si="29"/>
        <v>42.66666666666667</v>
      </c>
      <c r="N379" s="61"/>
      <c r="O379" s="61">
        <v>15000</v>
      </c>
    </row>
    <row r="380" spans="1:15" ht="32.25" customHeight="1">
      <c r="A380" s="141" t="s">
        <v>380</v>
      </c>
      <c r="B380" s="146"/>
      <c r="C380" s="96">
        <v>55</v>
      </c>
      <c r="D380" s="69" t="s">
        <v>514</v>
      </c>
      <c r="E380" s="61"/>
      <c r="F380" s="61">
        <v>35000</v>
      </c>
      <c r="G380" s="77">
        <v>39100</v>
      </c>
      <c r="H380" s="61">
        <f t="shared" si="28"/>
        <v>111.71428571428572</v>
      </c>
      <c r="I380" s="61"/>
      <c r="J380" s="61">
        <v>15000</v>
      </c>
      <c r="K380" s="61">
        <v>45000</v>
      </c>
      <c r="L380" s="77">
        <v>10200</v>
      </c>
      <c r="M380" s="61">
        <f t="shared" si="29"/>
        <v>22.666666666666664</v>
      </c>
      <c r="N380" s="61"/>
      <c r="O380" s="61">
        <v>45000</v>
      </c>
    </row>
    <row r="381" spans="1:15" ht="2.25" customHeight="1" hidden="1">
      <c r="A381" s="146"/>
      <c r="B381" s="146"/>
      <c r="C381" s="96"/>
      <c r="D381" s="69"/>
      <c r="E381" s="61"/>
      <c r="F381" s="61"/>
      <c r="G381" s="77"/>
      <c r="H381" s="61">
        <f t="shared" si="28"/>
        <v>0</v>
      </c>
      <c r="I381" s="61"/>
      <c r="J381" s="61"/>
      <c r="K381" s="61"/>
      <c r="L381" s="77"/>
      <c r="M381" s="61">
        <f t="shared" si="29"/>
        <v>0</v>
      </c>
      <c r="N381" s="61"/>
      <c r="O381" s="61"/>
    </row>
    <row r="382" spans="1:15" ht="29.25" customHeight="1">
      <c r="A382" s="337" t="s">
        <v>384</v>
      </c>
      <c r="B382" s="146"/>
      <c r="C382" s="96">
        <v>127</v>
      </c>
      <c r="D382" s="69" t="s">
        <v>473</v>
      </c>
      <c r="E382" s="61"/>
      <c r="F382" s="61">
        <v>0</v>
      </c>
      <c r="G382" s="77">
        <v>0</v>
      </c>
      <c r="H382" s="61">
        <f t="shared" si="28"/>
        <v>0</v>
      </c>
      <c r="I382" s="61"/>
      <c r="J382" s="61"/>
      <c r="K382" s="61">
        <v>3000</v>
      </c>
      <c r="L382" s="77">
        <v>0</v>
      </c>
      <c r="M382" s="61">
        <f t="shared" si="29"/>
        <v>0</v>
      </c>
      <c r="N382" s="61"/>
      <c r="O382" s="61">
        <v>5000</v>
      </c>
    </row>
    <row r="383" spans="1:15" ht="30.75" customHeight="1">
      <c r="A383" s="337" t="s">
        <v>380</v>
      </c>
      <c r="B383" s="146"/>
      <c r="C383" s="96">
        <v>126</v>
      </c>
      <c r="D383" s="69" t="s">
        <v>438</v>
      </c>
      <c r="E383" s="61"/>
      <c r="F383" s="61">
        <v>1000</v>
      </c>
      <c r="G383" s="77">
        <v>1000</v>
      </c>
      <c r="H383" s="61">
        <f t="shared" si="28"/>
        <v>100</v>
      </c>
      <c r="I383" s="61"/>
      <c r="J383" s="61"/>
      <c r="K383" s="61">
        <v>1000</v>
      </c>
      <c r="L383" s="77">
        <v>480</v>
      </c>
      <c r="M383" s="61">
        <f t="shared" si="29"/>
        <v>48</v>
      </c>
      <c r="N383" s="61"/>
      <c r="O383" s="61">
        <v>1600</v>
      </c>
    </row>
    <row r="384" spans="1:15" ht="45.75" customHeight="1">
      <c r="A384" s="146"/>
      <c r="B384" s="146"/>
      <c r="C384" s="96">
        <v>58</v>
      </c>
      <c r="D384" s="69" t="s">
        <v>525</v>
      </c>
      <c r="E384" s="61"/>
      <c r="F384" s="61">
        <v>0</v>
      </c>
      <c r="G384" s="77">
        <v>0</v>
      </c>
      <c r="H384" s="61">
        <f t="shared" si="28"/>
        <v>0</v>
      </c>
      <c r="I384" s="61"/>
      <c r="J384" s="61"/>
      <c r="K384" s="61">
        <v>15000</v>
      </c>
      <c r="L384" s="77">
        <v>0</v>
      </c>
      <c r="M384" s="61">
        <f t="shared" si="29"/>
        <v>0</v>
      </c>
      <c r="N384" s="61"/>
      <c r="O384" s="61">
        <v>25000</v>
      </c>
    </row>
    <row r="385" spans="1:15" ht="16.5" customHeight="1">
      <c r="A385" s="147"/>
      <c r="B385" s="147"/>
      <c r="C385" s="140">
        <v>61423</v>
      </c>
      <c r="D385" s="73" t="s">
        <v>148</v>
      </c>
      <c r="E385" s="74"/>
      <c r="F385" s="75">
        <f>F387</f>
        <v>0</v>
      </c>
      <c r="G385" s="256">
        <f>G387</f>
        <v>0</v>
      </c>
      <c r="H385" s="74">
        <f>IF(F385=0,0,IF(G385&gt;0,G385/F385*100,0))</f>
        <v>0</v>
      </c>
      <c r="I385" s="74"/>
      <c r="J385" s="74"/>
      <c r="K385" s="75">
        <f>K387</f>
        <v>0</v>
      </c>
      <c r="L385" s="256">
        <f>L387</f>
        <v>0</v>
      </c>
      <c r="M385" s="74">
        <f>IF(K385=0,0,IF(L385&gt;0,L385/K385*100,0))</f>
        <v>0</v>
      </c>
      <c r="N385" s="74"/>
      <c r="O385" s="75">
        <f>O387</f>
        <v>5000</v>
      </c>
    </row>
    <row r="386" spans="1:15" ht="3.75" customHeight="1">
      <c r="A386" s="146"/>
      <c r="B386" s="146"/>
      <c r="C386" s="96"/>
      <c r="D386" s="69"/>
      <c r="E386" s="61"/>
      <c r="F386" s="61"/>
      <c r="G386" s="77"/>
      <c r="H386" s="61"/>
      <c r="I386" s="61"/>
      <c r="J386" s="61"/>
      <c r="K386" s="61"/>
      <c r="L386" s="77"/>
      <c r="M386" s="61"/>
      <c r="N386" s="61"/>
      <c r="O386" s="61"/>
    </row>
    <row r="387" spans="1:15" ht="31.5" customHeight="1">
      <c r="A387" s="146" t="s">
        <v>380</v>
      </c>
      <c r="B387" s="146"/>
      <c r="C387" s="96">
        <v>614239</v>
      </c>
      <c r="D387" s="69" t="s">
        <v>586</v>
      </c>
      <c r="E387" s="61"/>
      <c r="F387" s="61">
        <v>0</v>
      </c>
      <c r="G387" s="77">
        <v>0</v>
      </c>
      <c r="H387" s="61">
        <f>IF(F387=0,0,IF(G387&gt;0,G387/F387*100,0))</f>
        <v>0</v>
      </c>
      <c r="I387" s="61"/>
      <c r="J387" s="61"/>
      <c r="K387" s="61">
        <v>0</v>
      </c>
      <c r="L387" s="77">
        <v>0</v>
      </c>
      <c r="M387" s="61">
        <f>IF(K387=0,0,IF(L387&gt;0,L387/K387*100,0))</f>
        <v>0</v>
      </c>
      <c r="N387" s="61"/>
      <c r="O387" s="61">
        <v>5000</v>
      </c>
    </row>
    <row r="388" spans="1:15" ht="5.25" customHeight="1">
      <c r="A388" s="67"/>
      <c r="B388" s="67"/>
      <c r="C388" s="96"/>
      <c r="D388" s="69"/>
      <c r="E388" s="61"/>
      <c r="F388" s="61"/>
      <c r="G388" s="77"/>
      <c r="H388" s="61"/>
      <c r="I388" s="61"/>
      <c r="J388" s="61"/>
      <c r="K388" s="61"/>
      <c r="L388" s="77"/>
      <c r="M388" s="61"/>
      <c r="N388" s="61"/>
      <c r="O388" s="61"/>
    </row>
    <row r="389" spans="1:15" ht="19.5" customHeight="1">
      <c r="A389" s="72"/>
      <c r="B389" s="72"/>
      <c r="C389" s="70">
        <v>614311</v>
      </c>
      <c r="D389" s="144" t="s">
        <v>105</v>
      </c>
      <c r="E389" s="74">
        <v>34</v>
      </c>
      <c r="F389" s="75">
        <f>SUM(F391:F416)+F417+F420+F421+F427</f>
        <v>1244883</v>
      </c>
      <c r="G389" s="75">
        <f>SUM(G391:G416)+G417+G420+G421+G427</f>
        <v>1119043.4100000001</v>
      </c>
      <c r="H389" s="74">
        <f>IF(F389=0,0,IF(G389&gt;0,G389/F389*100,0))</f>
        <v>89.8914524497483</v>
      </c>
      <c r="I389" s="61"/>
      <c r="J389" s="74" t="e">
        <f>SUM(J391:J414)+J416+J421+J420+#REF!+#REF!+#REF!</f>
        <v>#REF!</v>
      </c>
      <c r="K389" s="75">
        <f>SUM(K391:K416)+K417+K420+K421+K427</f>
        <v>1394198</v>
      </c>
      <c r="L389" s="75">
        <f>SUM(L391:L416)+L417+L420+L421+L427</f>
        <v>524003.66</v>
      </c>
      <c r="M389" s="74">
        <f>IF(K389=0,0,IF(L389&gt;0,L389/K389*100,0))</f>
        <v>37.584594153771555</v>
      </c>
      <c r="N389" s="74"/>
      <c r="O389" s="75">
        <f>SUM(O391:O416)+O417+O420+O421+O427</f>
        <v>1397912</v>
      </c>
    </row>
    <row r="390" spans="1:15" ht="5.25" customHeight="1">
      <c r="A390" s="67"/>
      <c r="B390" s="67"/>
      <c r="C390" s="68"/>
      <c r="D390" s="145"/>
      <c r="E390" s="61"/>
      <c r="F390" s="61"/>
      <c r="G390" s="77"/>
      <c r="H390" s="61"/>
      <c r="I390" s="61"/>
      <c r="J390" s="61"/>
      <c r="K390" s="61"/>
      <c r="L390" s="77"/>
      <c r="M390" s="61"/>
      <c r="N390" s="61"/>
      <c r="O390" s="61"/>
    </row>
    <row r="391" spans="1:15" ht="19.5" customHeight="1">
      <c r="A391" s="146" t="s">
        <v>375</v>
      </c>
      <c r="B391" s="67"/>
      <c r="C391" s="68">
        <v>122</v>
      </c>
      <c r="D391" s="145" t="s">
        <v>118</v>
      </c>
      <c r="E391" s="61"/>
      <c r="F391" s="61">
        <v>15000</v>
      </c>
      <c r="G391" s="77">
        <v>4227.12</v>
      </c>
      <c r="H391" s="61">
        <f aca="true" t="shared" si="30" ref="H391:H399">IF(F391=0,0,IF(G391&gt;0,G391/F391*100,0))</f>
        <v>28.1808</v>
      </c>
      <c r="I391" s="61"/>
      <c r="J391" s="61">
        <v>20000</v>
      </c>
      <c r="K391" s="61">
        <v>50000</v>
      </c>
      <c r="L391" s="77">
        <v>3987.82</v>
      </c>
      <c r="M391" s="61">
        <f aca="true" t="shared" si="31" ref="M391:M399">IF(K391=0,0,IF(L391&gt;0,L391/K391*100,0))</f>
        <v>7.97564</v>
      </c>
      <c r="N391" s="61"/>
      <c r="O391" s="61">
        <v>18000</v>
      </c>
    </row>
    <row r="392" spans="1:15" ht="22.5" customHeight="1">
      <c r="A392" s="146" t="s">
        <v>375</v>
      </c>
      <c r="B392" s="67"/>
      <c r="C392" s="68">
        <v>121</v>
      </c>
      <c r="D392" s="145" t="s">
        <v>280</v>
      </c>
      <c r="E392" s="61"/>
      <c r="F392" s="61">
        <v>62500</v>
      </c>
      <c r="G392" s="77">
        <v>62500</v>
      </c>
      <c r="H392" s="61">
        <f t="shared" si="30"/>
        <v>100</v>
      </c>
      <c r="I392" s="61"/>
      <c r="J392" s="61">
        <v>125400</v>
      </c>
      <c r="K392" s="61">
        <v>62500</v>
      </c>
      <c r="L392" s="77">
        <v>31250.36</v>
      </c>
      <c r="M392" s="61">
        <f t="shared" si="31"/>
        <v>50.000575999999995</v>
      </c>
      <c r="N392" s="61"/>
      <c r="O392" s="61">
        <v>62500</v>
      </c>
    </row>
    <row r="393" spans="1:15" ht="22.5" customHeight="1">
      <c r="A393" s="146" t="s">
        <v>386</v>
      </c>
      <c r="B393" s="67"/>
      <c r="C393" s="68"/>
      <c r="D393" s="145" t="s">
        <v>539</v>
      </c>
      <c r="E393" s="61"/>
      <c r="F393" s="61">
        <v>0</v>
      </c>
      <c r="G393" s="77">
        <v>0</v>
      </c>
      <c r="H393" s="61">
        <f t="shared" si="30"/>
        <v>0</v>
      </c>
      <c r="I393" s="61"/>
      <c r="J393" s="61"/>
      <c r="K393" s="61">
        <v>0</v>
      </c>
      <c r="L393" s="77">
        <v>0</v>
      </c>
      <c r="M393" s="61">
        <f t="shared" si="31"/>
        <v>0</v>
      </c>
      <c r="N393" s="61"/>
      <c r="O393" s="61">
        <v>6000</v>
      </c>
    </row>
    <row r="394" spans="1:15" ht="20.25" customHeight="1">
      <c r="A394" s="146" t="s">
        <v>386</v>
      </c>
      <c r="B394" s="67"/>
      <c r="C394" s="68">
        <v>101</v>
      </c>
      <c r="D394" s="145" t="s">
        <v>289</v>
      </c>
      <c r="E394" s="61"/>
      <c r="F394" s="61">
        <v>2000</v>
      </c>
      <c r="G394" s="77">
        <v>300</v>
      </c>
      <c r="H394" s="61">
        <f t="shared" si="30"/>
        <v>15</v>
      </c>
      <c r="I394" s="61"/>
      <c r="J394" s="61">
        <v>8000</v>
      </c>
      <c r="K394" s="61">
        <v>2000</v>
      </c>
      <c r="L394" s="77">
        <v>1000</v>
      </c>
      <c r="M394" s="61">
        <f t="shared" si="31"/>
        <v>50</v>
      </c>
      <c r="N394" s="61"/>
      <c r="O394" s="61">
        <v>0</v>
      </c>
    </row>
    <row r="395" spans="1:15" ht="21" customHeight="1">
      <c r="A395" s="146" t="s">
        <v>386</v>
      </c>
      <c r="B395" s="67"/>
      <c r="C395" s="68">
        <v>102</v>
      </c>
      <c r="D395" s="145" t="s">
        <v>290</v>
      </c>
      <c r="E395" s="61"/>
      <c r="F395" s="61">
        <v>2000</v>
      </c>
      <c r="G395" s="77">
        <v>850</v>
      </c>
      <c r="H395" s="61">
        <f t="shared" si="30"/>
        <v>42.5</v>
      </c>
      <c r="I395" s="61"/>
      <c r="J395" s="61">
        <v>5000</v>
      </c>
      <c r="K395" s="61">
        <v>2000</v>
      </c>
      <c r="L395" s="77">
        <v>780</v>
      </c>
      <c r="M395" s="61">
        <f t="shared" si="31"/>
        <v>39</v>
      </c>
      <c r="N395" s="61"/>
      <c r="O395" s="61">
        <v>0</v>
      </c>
    </row>
    <row r="396" spans="1:15" ht="21.75" customHeight="1">
      <c r="A396" s="146" t="s">
        <v>387</v>
      </c>
      <c r="B396" s="67"/>
      <c r="C396" s="68">
        <v>103</v>
      </c>
      <c r="D396" s="145" t="s">
        <v>291</v>
      </c>
      <c r="E396" s="61"/>
      <c r="F396" s="61">
        <v>2000</v>
      </c>
      <c r="G396" s="77">
        <v>1130.7</v>
      </c>
      <c r="H396" s="61">
        <f t="shared" si="30"/>
        <v>56.535000000000004</v>
      </c>
      <c r="I396" s="61"/>
      <c r="J396" s="61">
        <v>2000</v>
      </c>
      <c r="K396" s="61">
        <v>2000</v>
      </c>
      <c r="L396" s="77">
        <v>1600</v>
      </c>
      <c r="M396" s="61">
        <f t="shared" si="31"/>
        <v>80</v>
      </c>
      <c r="N396" s="61"/>
      <c r="O396" s="61">
        <v>0</v>
      </c>
    </row>
    <row r="397" spans="1:15" ht="21.75" customHeight="1">
      <c r="A397" s="146" t="s">
        <v>386</v>
      </c>
      <c r="B397" s="67"/>
      <c r="C397" s="68">
        <v>130</v>
      </c>
      <c r="D397" s="69" t="s">
        <v>526</v>
      </c>
      <c r="E397" s="61"/>
      <c r="F397" s="61">
        <v>1500</v>
      </c>
      <c r="G397" s="77">
        <v>0</v>
      </c>
      <c r="H397" s="61">
        <f t="shared" si="30"/>
        <v>0</v>
      </c>
      <c r="I397" s="61"/>
      <c r="J397" s="61">
        <v>1800</v>
      </c>
      <c r="K397" s="61">
        <v>1500</v>
      </c>
      <c r="L397" s="77">
        <v>0</v>
      </c>
      <c r="M397" s="61">
        <f t="shared" si="31"/>
        <v>0</v>
      </c>
      <c r="N397" s="61"/>
      <c r="O397" s="61">
        <v>3000</v>
      </c>
    </row>
    <row r="398" spans="1:15" ht="23.25" customHeight="1">
      <c r="A398" s="146" t="s">
        <v>388</v>
      </c>
      <c r="B398" s="67"/>
      <c r="C398" s="68">
        <v>104</v>
      </c>
      <c r="D398" s="148" t="s">
        <v>540</v>
      </c>
      <c r="E398" s="61"/>
      <c r="F398" s="61">
        <v>186086</v>
      </c>
      <c r="G398" s="77">
        <v>182222.31</v>
      </c>
      <c r="H398" s="61">
        <f t="shared" si="30"/>
        <v>97.92370731812173</v>
      </c>
      <c r="I398" s="61"/>
      <c r="J398" s="61">
        <v>121083</v>
      </c>
      <c r="K398" s="61">
        <v>184786</v>
      </c>
      <c r="L398" s="77">
        <v>73299.28</v>
      </c>
      <c r="M398" s="61">
        <f t="shared" si="31"/>
        <v>39.66711763878216</v>
      </c>
      <c r="N398" s="61"/>
      <c r="O398" s="61">
        <v>190000</v>
      </c>
    </row>
    <row r="399" spans="1:15" ht="30.75" customHeight="1">
      <c r="A399" s="146" t="s">
        <v>388</v>
      </c>
      <c r="B399" s="67"/>
      <c r="C399" s="68">
        <v>143</v>
      </c>
      <c r="D399" s="148" t="s">
        <v>548</v>
      </c>
      <c r="E399" s="61"/>
      <c r="F399" s="61">
        <v>3000</v>
      </c>
      <c r="G399" s="77">
        <v>3000</v>
      </c>
      <c r="H399" s="61">
        <f t="shared" si="30"/>
        <v>100</v>
      </c>
      <c r="I399" s="61"/>
      <c r="J399" s="61"/>
      <c r="K399" s="61">
        <v>3000</v>
      </c>
      <c r="L399" s="77">
        <v>1500</v>
      </c>
      <c r="M399" s="61">
        <f t="shared" si="31"/>
        <v>50</v>
      </c>
      <c r="N399" s="61"/>
      <c r="O399" s="61">
        <v>3500</v>
      </c>
    </row>
    <row r="400" spans="1:15" ht="36" customHeight="1">
      <c r="A400" s="146" t="s">
        <v>388</v>
      </c>
      <c r="B400" s="67"/>
      <c r="C400" s="68">
        <v>145</v>
      </c>
      <c r="D400" s="148" t="s">
        <v>549</v>
      </c>
      <c r="E400" s="61"/>
      <c r="F400" s="61">
        <v>3000</v>
      </c>
      <c r="G400" s="77">
        <v>3000</v>
      </c>
      <c r="H400" s="61">
        <f aca="true" t="shared" si="32" ref="H400:H416">IF(F400=0,0,IF(G400&gt;0,G400/F400*100,0))</f>
        <v>100</v>
      </c>
      <c r="I400" s="61"/>
      <c r="J400" s="61"/>
      <c r="K400" s="61">
        <v>3000</v>
      </c>
      <c r="L400" s="77">
        <v>1500</v>
      </c>
      <c r="M400" s="61">
        <f aca="true" t="shared" si="33" ref="M400:M416">IF(K400=0,0,IF(L400&gt;0,L400/K400*100,0))</f>
        <v>50</v>
      </c>
      <c r="N400" s="61"/>
      <c r="O400" s="61">
        <v>5425</v>
      </c>
    </row>
    <row r="401" spans="1:15" ht="33" customHeight="1">
      <c r="A401" s="146"/>
      <c r="B401" s="67"/>
      <c r="C401" s="68">
        <v>233</v>
      </c>
      <c r="D401" s="148" t="s">
        <v>550</v>
      </c>
      <c r="E401" s="61"/>
      <c r="F401" s="61">
        <v>4500</v>
      </c>
      <c r="G401" s="77">
        <v>4500</v>
      </c>
      <c r="H401" s="61">
        <f t="shared" si="32"/>
        <v>100</v>
      </c>
      <c r="I401" s="61"/>
      <c r="J401" s="61"/>
      <c r="K401" s="61">
        <v>4500</v>
      </c>
      <c r="L401" s="77">
        <v>2250</v>
      </c>
      <c r="M401" s="61">
        <f t="shared" si="33"/>
        <v>50</v>
      </c>
      <c r="N401" s="61"/>
      <c r="O401" s="61">
        <v>4987</v>
      </c>
    </row>
    <row r="402" spans="1:15" ht="18.75" customHeight="1">
      <c r="A402" s="146" t="s">
        <v>389</v>
      </c>
      <c r="B402" s="67"/>
      <c r="C402" s="68">
        <v>105</v>
      </c>
      <c r="D402" s="145" t="s">
        <v>198</v>
      </c>
      <c r="E402" s="61"/>
      <c r="F402" s="61">
        <v>180000</v>
      </c>
      <c r="G402" s="77">
        <v>179959.5</v>
      </c>
      <c r="H402" s="61">
        <f t="shared" si="32"/>
        <v>99.97749999999999</v>
      </c>
      <c r="I402" s="61"/>
      <c r="J402" s="61">
        <v>160000</v>
      </c>
      <c r="K402" s="61">
        <v>200000</v>
      </c>
      <c r="L402" s="77">
        <v>102050</v>
      </c>
      <c r="M402" s="61">
        <f t="shared" si="33"/>
        <v>51.025</v>
      </c>
      <c r="N402" s="61">
        <v>200000</v>
      </c>
      <c r="O402" s="61">
        <v>220000</v>
      </c>
    </row>
    <row r="403" spans="1:15" ht="15.75" customHeight="1">
      <c r="A403" s="424"/>
      <c r="B403" s="424"/>
      <c r="C403" s="424"/>
      <c r="D403" s="424"/>
      <c r="E403" s="59"/>
      <c r="F403" s="419" t="s">
        <v>497</v>
      </c>
      <c r="G403" s="420"/>
      <c r="H403" s="421"/>
      <c r="I403" s="61"/>
      <c r="J403" s="419" t="s">
        <v>498</v>
      </c>
      <c r="K403" s="420"/>
      <c r="L403" s="420"/>
      <c r="M403" s="420"/>
      <c r="N403" s="59"/>
      <c r="O403" s="425" t="s">
        <v>499</v>
      </c>
    </row>
    <row r="404" spans="1:15" ht="40.5" customHeight="1">
      <c r="A404" s="423" t="s">
        <v>392</v>
      </c>
      <c r="B404" s="423"/>
      <c r="C404" s="423"/>
      <c r="D404" s="63" t="s">
        <v>300</v>
      </c>
      <c r="E404" s="64"/>
      <c r="F404" s="254" t="s">
        <v>201</v>
      </c>
      <c r="G404" s="254" t="s">
        <v>204</v>
      </c>
      <c r="H404" s="64" t="s">
        <v>205</v>
      </c>
      <c r="I404" s="65"/>
      <c r="J404" s="64" t="s">
        <v>201</v>
      </c>
      <c r="K404" s="64" t="s">
        <v>201</v>
      </c>
      <c r="L404" s="254" t="s">
        <v>204</v>
      </c>
      <c r="M404" s="64" t="s">
        <v>205</v>
      </c>
      <c r="N404" s="64"/>
      <c r="O404" s="426"/>
    </row>
    <row r="405" spans="1:15" ht="30" customHeight="1">
      <c r="A405" s="62" t="s">
        <v>374</v>
      </c>
      <c r="B405" s="62" t="s">
        <v>206</v>
      </c>
      <c r="C405" s="62" t="s">
        <v>210</v>
      </c>
      <c r="D405" s="63"/>
      <c r="E405" s="65"/>
      <c r="F405" s="255" t="s">
        <v>207</v>
      </c>
      <c r="G405" s="255" t="s">
        <v>207</v>
      </c>
      <c r="H405" s="65" t="s">
        <v>208</v>
      </c>
      <c r="I405" s="65"/>
      <c r="J405" s="65" t="s">
        <v>207</v>
      </c>
      <c r="K405" s="65" t="s">
        <v>207</v>
      </c>
      <c r="L405" s="255" t="s">
        <v>207</v>
      </c>
      <c r="M405" s="65" t="s">
        <v>208</v>
      </c>
      <c r="N405" s="65"/>
      <c r="O405" s="65" t="s">
        <v>207</v>
      </c>
    </row>
    <row r="406" spans="1:15" ht="29.25" customHeight="1">
      <c r="A406" s="146" t="s">
        <v>389</v>
      </c>
      <c r="B406" s="67"/>
      <c r="C406" s="68">
        <v>106</v>
      </c>
      <c r="D406" s="145" t="s">
        <v>332</v>
      </c>
      <c r="E406" s="61"/>
      <c r="F406" s="61">
        <v>10000</v>
      </c>
      <c r="G406" s="77">
        <v>10000</v>
      </c>
      <c r="H406" s="61">
        <f t="shared" si="32"/>
        <v>100</v>
      </c>
      <c r="I406" s="61"/>
      <c r="J406" s="61">
        <v>15000</v>
      </c>
      <c r="K406" s="61">
        <v>10000</v>
      </c>
      <c r="L406" s="77">
        <v>4500</v>
      </c>
      <c r="M406" s="61">
        <f t="shared" si="33"/>
        <v>45</v>
      </c>
      <c r="N406" s="61"/>
      <c r="O406" s="61">
        <v>10000</v>
      </c>
    </row>
    <row r="407" spans="1:15" ht="66" customHeight="1">
      <c r="A407" s="146" t="s">
        <v>377</v>
      </c>
      <c r="B407" s="95"/>
      <c r="C407" s="96">
        <v>108</v>
      </c>
      <c r="D407" s="69" t="s">
        <v>544</v>
      </c>
      <c r="E407" s="61"/>
      <c r="F407" s="61">
        <v>192200</v>
      </c>
      <c r="G407" s="77">
        <v>145000</v>
      </c>
      <c r="H407" s="61">
        <f t="shared" si="32"/>
        <v>75.44224765868887</v>
      </c>
      <c r="I407" s="61"/>
      <c r="J407" s="61">
        <v>120000</v>
      </c>
      <c r="K407" s="61">
        <v>192200</v>
      </c>
      <c r="L407" s="77">
        <v>64500</v>
      </c>
      <c r="M407" s="61">
        <f t="shared" si="33"/>
        <v>33.55879292403746</v>
      </c>
      <c r="N407" s="61"/>
      <c r="O407" s="61">
        <v>197000</v>
      </c>
    </row>
    <row r="408" spans="1:15" ht="95.25" customHeight="1">
      <c r="A408" s="146" t="s">
        <v>384</v>
      </c>
      <c r="B408" s="67"/>
      <c r="C408" s="96">
        <v>109</v>
      </c>
      <c r="D408" s="69" t="s">
        <v>541</v>
      </c>
      <c r="E408" s="61"/>
      <c r="F408" s="61">
        <v>131994</v>
      </c>
      <c r="G408" s="77">
        <v>131992.47</v>
      </c>
      <c r="H408" s="61">
        <f t="shared" si="32"/>
        <v>99.99884085640257</v>
      </c>
      <c r="I408" s="61"/>
      <c r="J408" s="61">
        <v>97567</v>
      </c>
      <c r="K408" s="61">
        <v>137364</v>
      </c>
      <c r="L408" s="77">
        <v>60062</v>
      </c>
      <c r="M408" s="61">
        <f t="shared" si="33"/>
        <v>43.724702250953676</v>
      </c>
      <c r="N408" s="61"/>
      <c r="O408" s="61">
        <v>143500</v>
      </c>
    </row>
    <row r="409" spans="1:15" ht="33" customHeight="1">
      <c r="A409" s="146"/>
      <c r="B409" s="67"/>
      <c r="C409" s="96" t="s">
        <v>457</v>
      </c>
      <c r="D409" s="69" t="s">
        <v>458</v>
      </c>
      <c r="E409" s="61"/>
      <c r="F409" s="61">
        <v>2500</v>
      </c>
      <c r="G409" s="77">
        <v>2495.8</v>
      </c>
      <c r="H409" s="61">
        <f t="shared" si="32"/>
        <v>99.83200000000001</v>
      </c>
      <c r="I409" s="61"/>
      <c r="J409" s="61"/>
      <c r="K409" s="61">
        <v>0</v>
      </c>
      <c r="L409" s="77">
        <v>0</v>
      </c>
      <c r="M409" s="61">
        <f t="shared" si="33"/>
        <v>0</v>
      </c>
      <c r="N409" s="61"/>
      <c r="O409" s="61">
        <v>0</v>
      </c>
    </row>
    <row r="410" spans="1:15" ht="68.25" customHeight="1">
      <c r="A410" s="146" t="s">
        <v>384</v>
      </c>
      <c r="B410" s="67"/>
      <c r="C410" s="96">
        <v>110</v>
      </c>
      <c r="D410" s="69" t="s">
        <v>542</v>
      </c>
      <c r="E410" s="61"/>
      <c r="F410" s="61">
        <v>18848</v>
      </c>
      <c r="G410" s="77">
        <v>18380</v>
      </c>
      <c r="H410" s="61">
        <f t="shared" si="32"/>
        <v>97.5169779286927</v>
      </c>
      <c r="I410" s="61"/>
      <c r="J410" s="61">
        <v>26730</v>
      </c>
      <c r="K410" s="61">
        <v>22848</v>
      </c>
      <c r="L410" s="77">
        <v>9700</v>
      </c>
      <c r="M410" s="61">
        <f t="shared" si="33"/>
        <v>42.45448179271708</v>
      </c>
      <c r="N410" s="61"/>
      <c r="O410" s="61">
        <v>26000</v>
      </c>
    </row>
    <row r="411" spans="1:15" ht="22.5" customHeight="1">
      <c r="A411" s="146" t="s">
        <v>384</v>
      </c>
      <c r="B411" s="67"/>
      <c r="C411" s="96">
        <v>111</v>
      </c>
      <c r="D411" s="69" t="s">
        <v>333</v>
      </c>
      <c r="E411" s="61"/>
      <c r="F411" s="61">
        <v>20000</v>
      </c>
      <c r="G411" s="77">
        <v>14154</v>
      </c>
      <c r="H411" s="61">
        <f t="shared" si="32"/>
        <v>70.77</v>
      </c>
      <c r="I411" s="61"/>
      <c r="J411" s="61">
        <v>80000</v>
      </c>
      <c r="K411" s="61">
        <v>60000</v>
      </c>
      <c r="L411" s="77">
        <v>9040</v>
      </c>
      <c r="M411" s="61">
        <f t="shared" si="33"/>
        <v>15.066666666666666</v>
      </c>
      <c r="N411" s="61"/>
      <c r="O411" s="61">
        <v>80000</v>
      </c>
    </row>
    <row r="412" spans="1:15" ht="19.5" customHeight="1">
      <c r="A412" s="146" t="s">
        <v>390</v>
      </c>
      <c r="B412" s="67"/>
      <c r="C412" s="96">
        <v>112</v>
      </c>
      <c r="D412" s="69" t="s">
        <v>334</v>
      </c>
      <c r="E412" s="61"/>
      <c r="F412" s="61">
        <v>30000</v>
      </c>
      <c r="G412" s="77">
        <v>22500</v>
      </c>
      <c r="H412" s="61">
        <f t="shared" si="32"/>
        <v>75</v>
      </c>
      <c r="I412" s="61"/>
      <c r="J412" s="61">
        <v>25000</v>
      </c>
      <c r="K412" s="61">
        <v>30000</v>
      </c>
      <c r="L412" s="77">
        <v>23500</v>
      </c>
      <c r="M412" s="61">
        <f t="shared" si="33"/>
        <v>78.33333333333333</v>
      </c>
      <c r="N412" s="61"/>
      <c r="O412" s="61">
        <v>30000</v>
      </c>
    </row>
    <row r="413" spans="1:15" ht="20.25" customHeight="1">
      <c r="A413" s="146" t="s">
        <v>384</v>
      </c>
      <c r="B413" s="115"/>
      <c r="C413" s="149">
        <v>128</v>
      </c>
      <c r="D413" s="150" t="s">
        <v>259</v>
      </c>
      <c r="E413" s="113"/>
      <c r="F413" s="113">
        <v>5000</v>
      </c>
      <c r="G413" s="165">
        <v>4900</v>
      </c>
      <c r="H413" s="61">
        <f t="shared" si="32"/>
        <v>98</v>
      </c>
      <c r="I413" s="113"/>
      <c r="J413" s="113">
        <v>6000</v>
      </c>
      <c r="K413" s="113">
        <v>5000</v>
      </c>
      <c r="L413" s="165">
        <v>900</v>
      </c>
      <c r="M413" s="61">
        <f t="shared" si="33"/>
        <v>18</v>
      </c>
      <c r="N413" s="61"/>
      <c r="O413" s="113">
        <v>5000</v>
      </c>
    </row>
    <row r="414" spans="1:15" ht="18" customHeight="1">
      <c r="A414" s="146" t="s">
        <v>384</v>
      </c>
      <c r="B414" s="67"/>
      <c r="C414" s="96">
        <v>131</v>
      </c>
      <c r="D414" s="69" t="s">
        <v>233</v>
      </c>
      <c r="E414" s="61"/>
      <c r="F414" s="61">
        <v>500</v>
      </c>
      <c r="G414" s="77">
        <v>0</v>
      </c>
      <c r="H414" s="61">
        <f t="shared" si="32"/>
        <v>0</v>
      </c>
      <c r="I414" s="61"/>
      <c r="J414" s="61">
        <v>2000</v>
      </c>
      <c r="K414" s="61">
        <v>500</v>
      </c>
      <c r="L414" s="77">
        <v>0</v>
      </c>
      <c r="M414" s="61">
        <f t="shared" si="33"/>
        <v>0</v>
      </c>
      <c r="N414" s="61"/>
      <c r="O414" s="61">
        <v>500</v>
      </c>
    </row>
    <row r="415" spans="1:15" ht="19.5" customHeight="1">
      <c r="A415" s="146" t="s">
        <v>485</v>
      </c>
      <c r="B415" s="67"/>
      <c r="C415" s="96">
        <v>147</v>
      </c>
      <c r="D415" s="69" t="s">
        <v>448</v>
      </c>
      <c r="E415" s="61"/>
      <c r="F415" s="61">
        <v>2500</v>
      </c>
      <c r="G415" s="77">
        <v>1500</v>
      </c>
      <c r="H415" s="61">
        <f t="shared" si="32"/>
        <v>60</v>
      </c>
      <c r="I415" s="61"/>
      <c r="J415" s="61"/>
      <c r="K415" s="61">
        <v>2500</v>
      </c>
      <c r="L415" s="77">
        <v>1000</v>
      </c>
      <c r="M415" s="61">
        <f t="shared" si="33"/>
        <v>40</v>
      </c>
      <c r="N415" s="61"/>
      <c r="O415" s="61">
        <v>2500</v>
      </c>
    </row>
    <row r="416" spans="1:15" ht="20.25" customHeight="1">
      <c r="A416" s="146"/>
      <c r="B416" s="67"/>
      <c r="C416" s="96" t="s">
        <v>512</v>
      </c>
      <c r="D416" s="69" t="s">
        <v>509</v>
      </c>
      <c r="E416" s="61">
        <v>40</v>
      </c>
      <c r="F416" s="195">
        <v>0</v>
      </c>
      <c r="G416" s="342">
        <v>0</v>
      </c>
      <c r="H416" s="61">
        <f t="shared" si="32"/>
        <v>0</v>
      </c>
      <c r="I416" s="61"/>
      <c r="J416" s="195" t="e">
        <f>J418+J419</f>
        <v>#REF!</v>
      </c>
      <c r="K416" s="195">
        <v>55000</v>
      </c>
      <c r="L416" s="342">
        <v>0</v>
      </c>
      <c r="M416" s="61">
        <f t="shared" si="33"/>
        <v>0</v>
      </c>
      <c r="N416" s="61"/>
      <c r="O416" s="195">
        <v>0</v>
      </c>
    </row>
    <row r="417" spans="1:15" ht="21.75" customHeight="1">
      <c r="A417" s="146"/>
      <c r="B417" s="67"/>
      <c r="C417" s="140"/>
      <c r="D417" s="73" t="s">
        <v>335</v>
      </c>
      <c r="E417" s="74">
        <v>40</v>
      </c>
      <c r="F417" s="151">
        <f>F419+F418</f>
        <v>60000</v>
      </c>
      <c r="G417" s="151">
        <f>G419+G418</f>
        <v>50780</v>
      </c>
      <c r="H417" s="74">
        <f>IF(F417=0,0,IF(G417&gt;0,G417/F417*100,0))</f>
        <v>84.63333333333334</v>
      </c>
      <c r="I417" s="61"/>
      <c r="J417" s="151" t="e">
        <f>J419+J420</f>
        <v>#REF!</v>
      </c>
      <c r="K417" s="151">
        <f>K419+K418</f>
        <v>62000</v>
      </c>
      <c r="L417" s="265">
        <f>L419+L418</f>
        <v>24420</v>
      </c>
      <c r="M417" s="74">
        <f>IF(K417=0,0,IF(L417&gt;0,L417/K417*100,0))</f>
        <v>39.387096774193544</v>
      </c>
      <c r="N417" s="74"/>
      <c r="O417" s="151">
        <f>O419+O418</f>
        <v>70000</v>
      </c>
    </row>
    <row r="418" spans="1:15" ht="49.5" customHeight="1">
      <c r="A418" s="146" t="s">
        <v>402</v>
      </c>
      <c r="B418" s="72"/>
      <c r="C418" s="140">
        <v>614324</v>
      </c>
      <c r="D418" s="73" t="s">
        <v>411</v>
      </c>
      <c r="E418" s="74"/>
      <c r="F418" s="80">
        <v>40000</v>
      </c>
      <c r="G418" s="79">
        <v>31630</v>
      </c>
      <c r="H418" s="80">
        <f>IF(F418=0,0,IF(G418&gt;0,G418/F418*100,0))</f>
        <v>79.07499999999999</v>
      </c>
      <c r="I418" s="80"/>
      <c r="J418" s="80" t="e">
        <f>SUM(#REF!)</f>
        <v>#REF!</v>
      </c>
      <c r="K418" s="80">
        <v>40000</v>
      </c>
      <c r="L418" s="79">
        <v>14570</v>
      </c>
      <c r="M418" s="80">
        <f>IF(K418=0,0,IF(L418&gt;0,L418/K418*100,0))</f>
        <v>36.425000000000004</v>
      </c>
      <c r="N418" s="74"/>
      <c r="O418" s="61">
        <v>40000</v>
      </c>
    </row>
    <row r="419" spans="1:15" ht="37.5" customHeight="1">
      <c r="A419" s="146" t="s">
        <v>380</v>
      </c>
      <c r="B419" s="67"/>
      <c r="C419" s="140">
        <v>614324</v>
      </c>
      <c r="D419" s="73" t="s">
        <v>412</v>
      </c>
      <c r="E419" s="74">
        <v>29</v>
      </c>
      <c r="F419" s="80">
        <v>20000</v>
      </c>
      <c r="G419" s="79">
        <v>19150</v>
      </c>
      <c r="H419" s="80">
        <f>IF(F419=0,0,IF(G419&gt;0,G419/F419*100,0))</f>
        <v>95.75</v>
      </c>
      <c r="I419" s="80"/>
      <c r="J419" s="80" t="e">
        <f>SUM(#REF!)</f>
        <v>#REF!</v>
      </c>
      <c r="K419" s="80">
        <v>22000</v>
      </c>
      <c r="L419" s="79">
        <v>9850</v>
      </c>
      <c r="M419" s="80">
        <f>IF(K419=0,0,IF(L419&gt;0,L419/K419*100,0))</f>
        <v>44.77272727272727</v>
      </c>
      <c r="N419" s="74"/>
      <c r="O419" s="61">
        <v>30000</v>
      </c>
    </row>
    <row r="420" spans="1:15" ht="21.75" customHeight="1">
      <c r="A420" s="146" t="s">
        <v>380</v>
      </c>
      <c r="B420" s="67"/>
      <c r="C420" s="96">
        <v>119</v>
      </c>
      <c r="D420" s="73" t="s">
        <v>336</v>
      </c>
      <c r="E420" s="61"/>
      <c r="F420" s="80">
        <v>20000</v>
      </c>
      <c r="G420" s="79">
        <v>18000</v>
      </c>
      <c r="H420" s="80">
        <f>IF(F420=0,0,IF(G420&gt;0,G420/F420*100,0))</f>
        <v>90</v>
      </c>
      <c r="I420" s="80"/>
      <c r="J420" s="80">
        <v>40000</v>
      </c>
      <c r="K420" s="80">
        <v>20000</v>
      </c>
      <c r="L420" s="79">
        <v>8000</v>
      </c>
      <c r="M420" s="80">
        <f>IF(K420=0,0,IF(L420&gt;0,L420/K420*100,0))</f>
        <v>40</v>
      </c>
      <c r="N420" s="74"/>
      <c r="O420" s="61">
        <v>20000</v>
      </c>
    </row>
    <row r="421" spans="1:15" ht="32.25" customHeight="1">
      <c r="A421" s="72">
        <v>1091</v>
      </c>
      <c r="B421" s="70"/>
      <c r="C421" s="237">
        <v>614311</v>
      </c>
      <c r="D421" s="73" t="s">
        <v>543</v>
      </c>
      <c r="E421" s="74">
        <v>38</v>
      </c>
      <c r="F421" s="74">
        <f>F426</f>
        <v>274755</v>
      </c>
      <c r="G421" s="74">
        <f>G426</f>
        <v>249651.51</v>
      </c>
      <c r="H421" s="74">
        <f>IF(F421=0,0,IF(G421&gt;0,G421/F421*100,0))</f>
        <v>90.86331822896763</v>
      </c>
      <c r="I421" s="61"/>
      <c r="J421" s="74">
        <f>SUM(J426)</f>
        <v>238465</v>
      </c>
      <c r="K421" s="74">
        <f>K426</f>
        <v>271500</v>
      </c>
      <c r="L421" s="74">
        <f>L426</f>
        <v>99164.2</v>
      </c>
      <c r="M421" s="74">
        <f>IF(K421=0,0,IF(L421&gt;0,L421/K421*100,0))</f>
        <v>36.52456721915286</v>
      </c>
      <c r="N421" s="74"/>
      <c r="O421" s="74">
        <f>O426</f>
        <v>290000</v>
      </c>
    </row>
    <row r="422" spans="1:15" ht="41.25" customHeight="1" hidden="1">
      <c r="A422" s="152"/>
      <c r="B422" s="152"/>
      <c r="C422" s="152"/>
      <c r="D422" s="236"/>
      <c r="E422" s="84"/>
      <c r="F422" s="228"/>
      <c r="G422" s="228"/>
      <c r="H422" s="84"/>
      <c r="J422" s="84"/>
      <c r="K422" s="84"/>
      <c r="L422" s="228"/>
      <c r="M422" s="84"/>
      <c r="N422" s="84"/>
      <c r="O422" s="84"/>
    </row>
    <row r="423" spans="1:15" ht="15.75" customHeight="1">
      <c r="A423" s="424"/>
      <c r="B423" s="424"/>
      <c r="C423" s="424"/>
      <c r="D423" s="424"/>
      <c r="E423" s="59"/>
      <c r="F423" s="419" t="s">
        <v>497</v>
      </c>
      <c r="G423" s="420"/>
      <c r="H423" s="421"/>
      <c r="I423" s="61"/>
      <c r="J423" s="419" t="s">
        <v>498</v>
      </c>
      <c r="K423" s="420"/>
      <c r="L423" s="420"/>
      <c r="M423" s="420"/>
      <c r="N423" s="59"/>
      <c r="O423" s="425" t="s">
        <v>499</v>
      </c>
    </row>
    <row r="424" spans="1:15" ht="40.5" customHeight="1">
      <c r="A424" s="423" t="s">
        <v>392</v>
      </c>
      <c r="B424" s="423"/>
      <c r="C424" s="423"/>
      <c r="D424" s="63" t="s">
        <v>300</v>
      </c>
      <c r="E424" s="64"/>
      <c r="F424" s="254" t="s">
        <v>201</v>
      </c>
      <c r="G424" s="254" t="s">
        <v>204</v>
      </c>
      <c r="H424" s="64" t="s">
        <v>205</v>
      </c>
      <c r="I424" s="65"/>
      <c r="J424" s="64" t="s">
        <v>201</v>
      </c>
      <c r="K424" s="64" t="s">
        <v>201</v>
      </c>
      <c r="L424" s="254" t="s">
        <v>204</v>
      </c>
      <c r="M424" s="64" t="s">
        <v>205</v>
      </c>
      <c r="N424" s="64"/>
      <c r="O424" s="426"/>
    </row>
    <row r="425" spans="1:15" ht="30" customHeight="1">
      <c r="A425" s="62" t="s">
        <v>374</v>
      </c>
      <c r="B425" s="62" t="s">
        <v>206</v>
      </c>
      <c r="C425" s="62" t="s">
        <v>210</v>
      </c>
      <c r="D425" s="63"/>
      <c r="E425" s="65"/>
      <c r="F425" s="255" t="s">
        <v>207</v>
      </c>
      <c r="G425" s="255" t="s">
        <v>207</v>
      </c>
      <c r="H425" s="65" t="s">
        <v>208</v>
      </c>
      <c r="I425" s="65"/>
      <c r="J425" s="65" t="s">
        <v>207</v>
      </c>
      <c r="K425" s="65" t="s">
        <v>207</v>
      </c>
      <c r="L425" s="255" t="s">
        <v>207</v>
      </c>
      <c r="M425" s="65" t="s">
        <v>208</v>
      </c>
      <c r="N425" s="65"/>
      <c r="O425" s="65" t="s">
        <v>207</v>
      </c>
    </row>
    <row r="426" spans="1:15" ht="30" customHeight="1">
      <c r="A426" s="146">
        <v>1091</v>
      </c>
      <c r="B426" s="67"/>
      <c r="C426" s="96">
        <v>120</v>
      </c>
      <c r="D426" s="69" t="s">
        <v>543</v>
      </c>
      <c r="E426" s="61"/>
      <c r="F426" s="61">
        <v>274755</v>
      </c>
      <c r="G426" s="77">
        <v>249651.51</v>
      </c>
      <c r="H426" s="61">
        <f aca="true" t="shared" si="34" ref="H426:H434">IF(F426=0,0,IF(G426&gt;0,G426/F426*100,0))</f>
        <v>90.86331822896763</v>
      </c>
      <c r="I426" s="61"/>
      <c r="J426" s="61">
        <v>238465</v>
      </c>
      <c r="K426" s="61">
        <v>271500</v>
      </c>
      <c r="L426" s="77">
        <v>99164.2</v>
      </c>
      <c r="M426" s="61">
        <f aca="true" t="shared" si="35" ref="M426:M434">IF(K426=0,0,IF(L426&gt;0,L426/K426*100,0))</f>
        <v>36.52456721915286</v>
      </c>
      <c r="N426" s="61"/>
      <c r="O426" s="61">
        <v>290000</v>
      </c>
    </row>
    <row r="427" spans="1:15" ht="33.75" customHeight="1">
      <c r="A427" s="146">
        <v>1091</v>
      </c>
      <c r="B427" s="67"/>
      <c r="C427" s="96">
        <v>144</v>
      </c>
      <c r="D427" s="69" t="s">
        <v>583</v>
      </c>
      <c r="E427" s="61"/>
      <c r="F427" s="61">
        <v>15000</v>
      </c>
      <c r="G427" s="94">
        <v>8000</v>
      </c>
      <c r="H427" s="61">
        <f t="shared" si="34"/>
        <v>53.333333333333336</v>
      </c>
      <c r="I427" s="61"/>
      <c r="J427" s="61"/>
      <c r="K427" s="61">
        <v>10000</v>
      </c>
      <c r="L427" s="94">
        <v>0</v>
      </c>
      <c r="M427" s="61">
        <f t="shared" si="35"/>
        <v>0</v>
      </c>
      <c r="N427" s="61"/>
      <c r="O427" s="61">
        <v>10000</v>
      </c>
    </row>
    <row r="428" spans="1:15" ht="24.75" customHeight="1">
      <c r="A428" s="146"/>
      <c r="B428" s="72">
        <v>6144</v>
      </c>
      <c r="C428" s="140">
        <v>6145</v>
      </c>
      <c r="D428" s="73" t="s">
        <v>337</v>
      </c>
      <c r="E428" s="74"/>
      <c r="F428" s="143">
        <f>SUM(F429:F431)</f>
        <v>200000</v>
      </c>
      <c r="G428" s="256">
        <f>SUM(G429:G430)</f>
        <v>205002.41</v>
      </c>
      <c r="H428" s="74">
        <f t="shared" si="34"/>
        <v>102.501205</v>
      </c>
      <c r="I428" s="61"/>
      <c r="J428" s="74">
        <f>SUM(J430:J430)</f>
        <v>150000</v>
      </c>
      <c r="K428" s="143">
        <f>SUM(K429:K431)</f>
        <v>200000</v>
      </c>
      <c r="L428" s="256">
        <f>SUM(L429:L430)</f>
        <v>25297.7</v>
      </c>
      <c r="M428" s="74">
        <f t="shared" si="35"/>
        <v>12.64885</v>
      </c>
      <c r="N428" s="74"/>
      <c r="O428" s="143">
        <f>SUM(O429:O431)</f>
        <v>200000</v>
      </c>
    </row>
    <row r="429" spans="1:15" ht="38.25" customHeight="1">
      <c r="A429" s="146" t="s">
        <v>381</v>
      </c>
      <c r="B429" s="67">
        <v>1</v>
      </c>
      <c r="C429" s="96">
        <v>614411</v>
      </c>
      <c r="D429" s="69" t="s">
        <v>107</v>
      </c>
      <c r="E429" s="61"/>
      <c r="F429" s="61">
        <v>5000</v>
      </c>
      <c r="G429" s="77">
        <v>5000</v>
      </c>
      <c r="H429" s="61">
        <f t="shared" si="34"/>
        <v>100</v>
      </c>
      <c r="I429" s="61"/>
      <c r="J429" s="61"/>
      <c r="K429" s="61">
        <v>5000</v>
      </c>
      <c r="L429" s="77">
        <v>0</v>
      </c>
      <c r="M429" s="61">
        <f t="shared" si="35"/>
        <v>0</v>
      </c>
      <c r="N429" s="61"/>
      <c r="O429" s="61">
        <v>5000</v>
      </c>
    </row>
    <row r="430" spans="1:15" ht="28.5" customHeight="1">
      <c r="A430" s="146" t="s">
        <v>391</v>
      </c>
      <c r="B430" s="67"/>
      <c r="C430" s="96">
        <v>614414</v>
      </c>
      <c r="D430" s="69" t="s">
        <v>532</v>
      </c>
      <c r="E430" s="61"/>
      <c r="F430" s="61">
        <v>195000</v>
      </c>
      <c r="G430" s="77">
        <v>200002.41</v>
      </c>
      <c r="H430" s="61">
        <f t="shared" si="34"/>
        <v>102.56533846153846</v>
      </c>
      <c r="I430" s="61"/>
      <c r="J430" s="61">
        <v>150000</v>
      </c>
      <c r="K430" s="61">
        <v>195000</v>
      </c>
      <c r="L430" s="77">
        <v>25297.7</v>
      </c>
      <c r="M430" s="61">
        <f t="shared" si="35"/>
        <v>12.973179487179486</v>
      </c>
      <c r="N430" s="61"/>
      <c r="O430" s="61">
        <v>195000</v>
      </c>
    </row>
    <row r="431" spans="1:15" ht="33" customHeight="1" thickBot="1">
      <c r="A431" s="316" t="s">
        <v>381</v>
      </c>
      <c r="B431" s="123"/>
      <c r="C431" s="317">
        <v>614525</v>
      </c>
      <c r="D431" s="318" t="s">
        <v>439</v>
      </c>
      <c r="E431" s="126"/>
      <c r="F431" s="113">
        <v>0</v>
      </c>
      <c r="G431" s="165">
        <v>0</v>
      </c>
      <c r="H431" s="113">
        <f t="shared" si="34"/>
        <v>0</v>
      </c>
      <c r="I431" s="113"/>
      <c r="J431" s="113"/>
      <c r="K431" s="113">
        <v>0</v>
      </c>
      <c r="L431" s="165">
        <v>0</v>
      </c>
      <c r="M431" s="126">
        <f t="shared" si="35"/>
        <v>0</v>
      </c>
      <c r="N431" s="126"/>
      <c r="O431" s="113">
        <v>0</v>
      </c>
    </row>
    <row r="432" spans="1:15" s="306" customFormat="1" ht="26.25" customHeight="1" thickBot="1">
      <c r="A432" s="319"/>
      <c r="B432" s="320">
        <v>6147</v>
      </c>
      <c r="C432" s="321"/>
      <c r="D432" s="322" t="s">
        <v>440</v>
      </c>
      <c r="E432" s="323"/>
      <c r="F432" s="323">
        <f>F433</f>
        <v>15000</v>
      </c>
      <c r="G432" s="323">
        <f>G433</f>
        <v>0</v>
      </c>
      <c r="H432" s="324">
        <f t="shared" si="34"/>
        <v>0</v>
      </c>
      <c r="I432" s="323"/>
      <c r="J432" s="323"/>
      <c r="K432" s="323">
        <f>K433</f>
        <v>27000</v>
      </c>
      <c r="L432" s="323">
        <f>L433</f>
        <v>13096.24</v>
      </c>
      <c r="M432" s="324">
        <f t="shared" si="35"/>
        <v>48.504592592592594</v>
      </c>
      <c r="N432" s="323"/>
      <c r="O432" s="338">
        <f>O433</f>
        <v>80000</v>
      </c>
    </row>
    <row r="433" spans="1:15" ht="31.5" customHeight="1">
      <c r="A433" s="153" t="s">
        <v>381</v>
      </c>
      <c r="B433" s="154"/>
      <c r="C433" s="307">
        <v>614721</v>
      </c>
      <c r="D433" s="308" t="s">
        <v>441</v>
      </c>
      <c r="E433" s="200"/>
      <c r="F433" s="200">
        <v>15000</v>
      </c>
      <c r="G433" s="279">
        <v>0</v>
      </c>
      <c r="H433" s="200">
        <f t="shared" si="34"/>
        <v>0</v>
      </c>
      <c r="I433" s="200"/>
      <c r="J433" s="200"/>
      <c r="K433" s="200">
        <v>27000</v>
      </c>
      <c r="L433" s="279">
        <v>13096.24</v>
      </c>
      <c r="M433" s="200">
        <f t="shared" si="35"/>
        <v>48.504592592592594</v>
      </c>
      <c r="N433" s="200"/>
      <c r="O433" s="200">
        <v>80000</v>
      </c>
    </row>
    <row r="434" spans="1:15" ht="20.25" customHeight="1">
      <c r="A434" s="153"/>
      <c r="B434" s="154">
        <v>6148</v>
      </c>
      <c r="C434" s="155"/>
      <c r="D434" s="156" t="s">
        <v>108</v>
      </c>
      <c r="E434" s="127"/>
      <c r="F434" s="143">
        <f>F436+F437+F438</f>
        <v>43350</v>
      </c>
      <c r="G434" s="264">
        <f>G436+G437+G438</f>
        <v>41888.25</v>
      </c>
      <c r="H434" s="127">
        <f t="shared" si="34"/>
        <v>96.6280276816609</v>
      </c>
      <c r="I434" s="127"/>
      <c r="J434" s="127">
        <f>J436</f>
        <v>10000</v>
      </c>
      <c r="K434" s="143">
        <f>K436+K437+K438</f>
        <v>45300</v>
      </c>
      <c r="L434" s="264">
        <f>L436+L437+L438</f>
        <v>23499.99</v>
      </c>
      <c r="M434" s="127">
        <f t="shared" si="35"/>
        <v>51.876357615894044</v>
      </c>
      <c r="N434" s="127"/>
      <c r="O434" s="143">
        <f>O436+O437+O438</f>
        <v>95000</v>
      </c>
    </row>
    <row r="435" spans="1:15" ht="5.25" customHeight="1">
      <c r="A435" s="146"/>
      <c r="B435" s="72"/>
      <c r="C435" s="68"/>
      <c r="D435" s="145"/>
      <c r="E435" s="61"/>
      <c r="F435" s="61"/>
      <c r="G435" s="77"/>
      <c r="H435" s="61"/>
      <c r="I435" s="61"/>
      <c r="J435" s="61"/>
      <c r="K435" s="61"/>
      <c r="L435" s="77"/>
      <c r="M435" s="61"/>
      <c r="N435" s="61"/>
      <c r="O435" s="61"/>
    </row>
    <row r="436" spans="1:15" ht="19.5" customHeight="1">
      <c r="A436" s="146" t="s">
        <v>375</v>
      </c>
      <c r="B436" s="72"/>
      <c r="C436" s="68">
        <v>614811</v>
      </c>
      <c r="D436" s="69" t="s">
        <v>250</v>
      </c>
      <c r="E436" s="61"/>
      <c r="F436" s="61">
        <v>20000</v>
      </c>
      <c r="G436" s="77">
        <v>14934.08</v>
      </c>
      <c r="H436" s="61">
        <f>IF(F436=0,0,IF(G436&gt;0,G436/F436*100,0))</f>
        <v>74.6704</v>
      </c>
      <c r="I436" s="61"/>
      <c r="J436" s="61">
        <v>10000</v>
      </c>
      <c r="K436" s="61">
        <v>20000</v>
      </c>
      <c r="L436" s="77">
        <v>0</v>
      </c>
      <c r="M436" s="61">
        <f>IF(K436=0,0,IF(L436&gt;0,L436/K436*100,0))</f>
        <v>0</v>
      </c>
      <c r="N436" s="61"/>
      <c r="O436" s="61">
        <v>15000</v>
      </c>
    </row>
    <row r="437" spans="1:15" ht="21" customHeight="1">
      <c r="A437" s="146" t="s">
        <v>375</v>
      </c>
      <c r="B437" s="72"/>
      <c r="C437" s="68">
        <v>614810</v>
      </c>
      <c r="D437" s="69" t="s">
        <v>404</v>
      </c>
      <c r="E437" s="61"/>
      <c r="F437" s="61">
        <v>23350</v>
      </c>
      <c r="G437" s="77">
        <v>26954.17</v>
      </c>
      <c r="H437" s="61">
        <f>IF(F437=0,0,IF(G437&gt;0,G437/F437*100,0))</f>
        <v>115.43541755888651</v>
      </c>
      <c r="I437" s="61"/>
      <c r="J437" s="61"/>
      <c r="K437" s="61">
        <v>25300</v>
      </c>
      <c r="L437" s="77">
        <v>23499.99</v>
      </c>
      <c r="M437" s="61">
        <f>IF(K437=0,0,IF(L437&gt;0,L437/K437*100,0))</f>
        <v>92.88533596837945</v>
      </c>
      <c r="N437" s="61"/>
      <c r="O437" s="61">
        <v>80000</v>
      </c>
    </row>
    <row r="438" spans="1:15" ht="25.5" customHeight="1">
      <c r="A438" s="146" t="s">
        <v>375</v>
      </c>
      <c r="B438" s="72"/>
      <c r="C438" s="68">
        <v>614819</v>
      </c>
      <c r="D438" s="384" t="s">
        <v>442</v>
      </c>
      <c r="E438" s="61"/>
      <c r="F438" s="61">
        <v>0</v>
      </c>
      <c r="G438" s="77">
        <v>0</v>
      </c>
      <c r="H438" s="61">
        <f>IF(F438=0,0,IF(G438&gt;0,G438/F438*100,0))</f>
        <v>0</v>
      </c>
      <c r="I438" s="61"/>
      <c r="J438" s="61"/>
      <c r="K438" s="61">
        <v>0</v>
      </c>
      <c r="L438" s="77">
        <v>0</v>
      </c>
      <c r="M438" s="61">
        <f>IF(K438=0,0,IF(L438&gt;0,L438/K438*100,0))</f>
        <v>0</v>
      </c>
      <c r="N438" s="61"/>
      <c r="O438" s="61">
        <v>0</v>
      </c>
    </row>
    <row r="439" spans="1:4" ht="26.25" customHeight="1" hidden="1">
      <c r="A439" s="235"/>
      <c r="B439" s="177"/>
      <c r="D439" s="82"/>
    </row>
    <row r="440" spans="1:15" ht="24.75" customHeight="1">
      <c r="A440" s="146"/>
      <c r="B440" s="72">
        <v>615</v>
      </c>
      <c r="C440" s="70"/>
      <c r="D440" s="144" t="s">
        <v>101</v>
      </c>
      <c r="E440" s="74">
        <v>50</v>
      </c>
      <c r="F440" s="313">
        <f>F442+F444+F441+F443</f>
        <v>978000</v>
      </c>
      <c r="G440" s="313">
        <f>G442+G444+G441+G443</f>
        <v>782318.75</v>
      </c>
      <c r="H440" s="114">
        <f aca="true" t="shared" si="36" ref="H440:H448">IF(F440=0,0,IF(G440&gt;0,G440/F440*100,0))</f>
        <v>79.99169222903886</v>
      </c>
      <c r="I440" s="114"/>
      <c r="J440" s="114">
        <f>SUM(J442:J445)</f>
        <v>100000</v>
      </c>
      <c r="K440" s="313">
        <f>K442+K444+K441+K443</f>
        <v>1053000</v>
      </c>
      <c r="L440" s="313">
        <f>L442+L444+L441+L443</f>
        <v>143384.13</v>
      </c>
      <c r="M440" s="114">
        <f aca="true" t="shared" si="37" ref="M440:M448">IF(K440=0,0,IF(L440&gt;0,L440/K440*100,0))</f>
        <v>13.616726495726498</v>
      </c>
      <c r="N440" s="114"/>
      <c r="O440" s="313">
        <f>O442+O444+O441+O443+O446</f>
        <v>1070000</v>
      </c>
    </row>
    <row r="441" spans="1:15" s="310" customFormat="1" ht="34.5" customHeight="1">
      <c r="A441" s="309" t="s">
        <v>381</v>
      </c>
      <c r="B441" s="85"/>
      <c r="C441" s="86">
        <v>615100</v>
      </c>
      <c r="D441" s="87" t="s">
        <v>443</v>
      </c>
      <c r="E441" s="80"/>
      <c r="F441" s="80">
        <v>5000</v>
      </c>
      <c r="G441" s="79">
        <v>0</v>
      </c>
      <c r="H441" s="114">
        <f t="shared" si="36"/>
        <v>0</v>
      </c>
      <c r="I441" s="80"/>
      <c r="J441" s="80"/>
      <c r="K441" s="61">
        <v>5000</v>
      </c>
      <c r="L441" s="79">
        <v>0</v>
      </c>
      <c r="M441" s="114">
        <f t="shared" si="37"/>
        <v>0</v>
      </c>
      <c r="N441" s="80"/>
      <c r="O441" s="61">
        <v>5000</v>
      </c>
    </row>
    <row r="442" spans="1:15" ht="32.25" customHeight="1">
      <c r="A442" s="146" t="s">
        <v>381</v>
      </c>
      <c r="B442" s="67"/>
      <c r="C442" s="68">
        <v>615117</v>
      </c>
      <c r="D442" s="69" t="s">
        <v>400</v>
      </c>
      <c r="E442" s="61"/>
      <c r="F442" s="61">
        <v>543000</v>
      </c>
      <c r="G442" s="79">
        <v>405968.05</v>
      </c>
      <c r="H442" s="61">
        <f t="shared" si="36"/>
        <v>74.76391344383056</v>
      </c>
      <c r="I442" s="61"/>
      <c r="J442" s="61">
        <v>40000</v>
      </c>
      <c r="K442" s="61">
        <v>472000</v>
      </c>
      <c r="L442" s="79">
        <v>52228.32</v>
      </c>
      <c r="M442" s="61">
        <f t="shared" si="37"/>
        <v>11.065322033898305</v>
      </c>
      <c r="N442" s="61"/>
      <c r="O442" s="61">
        <v>450000</v>
      </c>
    </row>
    <row r="443" spans="1:15" ht="38.25" customHeight="1">
      <c r="A443" s="146"/>
      <c r="B443" s="67">
        <v>491</v>
      </c>
      <c r="C443" s="68">
        <v>615118</v>
      </c>
      <c r="D443" s="69" t="s">
        <v>444</v>
      </c>
      <c r="E443" s="61"/>
      <c r="F443" s="61">
        <v>400000</v>
      </c>
      <c r="G443" s="79">
        <v>346350.7</v>
      </c>
      <c r="H443" s="61">
        <f t="shared" si="36"/>
        <v>86.587675</v>
      </c>
      <c r="I443" s="61"/>
      <c r="J443" s="61"/>
      <c r="K443" s="61">
        <v>541000</v>
      </c>
      <c r="L443" s="79">
        <v>91155.81</v>
      </c>
      <c r="M443" s="61">
        <f t="shared" si="37"/>
        <v>16.849502772643252</v>
      </c>
      <c r="N443" s="61"/>
      <c r="O443" s="61">
        <v>550000</v>
      </c>
    </row>
    <row r="444" spans="1:15" ht="18.75" customHeight="1">
      <c r="A444" s="146"/>
      <c r="B444" s="72">
        <v>6152</v>
      </c>
      <c r="C444" s="70"/>
      <c r="D444" s="73" t="s">
        <v>109</v>
      </c>
      <c r="E444" s="61"/>
      <c r="F444" s="75">
        <f>F445</f>
        <v>30000</v>
      </c>
      <c r="G444" s="75">
        <f>G445</f>
        <v>30000</v>
      </c>
      <c r="H444" s="74">
        <f t="shared" si="36"/>
        <v>100</v>
      </c>
      <c r="I444" s="74"/>
      <c r="J444" s="74">
        <v>30000</v>
      </c>
      <c r="K444" s="75">
        <f>K445</f>
        <v>35000</v>
      </c>
      <c r="L444" s="256">
        <f>L445</f>
        <v>0</v>
      </c>
      <c r="M444" s="74">
        <f t="shared" si="37"/>
        <v>0</v>
      </c>
      <c r="N444" s="74"/>
      <c r="O444" s="75">
        <f>O445</f>
        <v>35000</v>
      </c>
    </row>
    <row r="445" spans="1:15" ht="24" customHeight="1">
      <c r="A445" s="146" t="s">
        <v>382</v>
      </c>
      <c r="B445" s="67">
        <v>1</v>
      </c>
      <c r="C445" s="68">
        <v>615211</v>
      </c>
      <c r="D445" s="69" t="s">
        <v>354</v>
      </c>
      <c r="E445" s="61"/>
      <c r="F445" s="61">
        <v>30000</v>
      </c>
      <c r="G445" s="77">
        <v>30000</v>
      </c>
      <c r="H445" s="61">
        <f t="shared" si="36"/>
        <v>100</v>
      </c>
      <c r="I445" s="61"/>
      <c r="J445" s="61">
        <v>30000</v>
      </c>
      <c r="K445" s="61">
        <v>35000</v>
      </c>
      <c r="L445" s="77">
        <v>0</v>
      </c>
      <c r="M445" s="61">
        <f t="shared" si="37"/>
        <v>0</v>
      </c>
      <c r="N445" s="61"/>
      <c r="O445" s="61">
        <v>35000</v>
      </c>
    </row>
    <row r="446" spans="1:15" s="306" customFormat="1" ht="21.75" customHeight="1">
      <c r="A446" s="385"/>
      <c r="B446" s="226">
        <v>6153</v>
      </c>
      <c r="C446" s="97"/>
      <c r="D446" s="386" t="s">
        <v>547</v>
      </c>
      <c r="E446" s="387"/>
      <c r="F446" s="83">
        <f>F447</f>
        <v>0</v>
      </c>
      <c r="G446" s="266">
        <f>G447</f>
        <v>0</v>
      </c>
      <c r="H446" s="83">
        <f t="shared" si="36"/>
        <v>0</v>
      </c>
      <c r="I446" s="387"/>
      <c r="J446" s="387"/>
      <c r="K446" s="83">
        <f>K447</f>
        <v>0</v>
      </c>
      <c r="L446" s="266">
        <f>L447</f>
        <v>0</v>
      </c>
      <c r="M446" s="83">
        <f t="shared" si="37"/>
        <v>0</v>
      </c>
      <c r="N446" s="387"/>
      <c r="O446" s="83">
        <f>O447</f>
        <v>30000</v>
      </c>
    </row>
    <row r="447" spans="1:15" ht="27.75" customHeight="1">
      <c r="A447" s="146"/>
      <c r="B447" s="67"/>
      <c r="C447" s="68">
        <v>615311</v>
      </c>
      <c r="D447" s="308" t="s">
        <v>547</v>
      </c>
      <c r="E447" s="200"/>
      <c r="F447" s="61">
        <v>0</v>
      </c>
      <c r="G447" s="77">
        <v>0</v>
      </c>
      <c r="H447" s="61">
        <f t="shared" si="36"/>
        <v>0</v>
      </c>
      <c r="I447" s="200"/>
      <c r="J447" s="200"/>
      <c r="K447" s="61">
        <v>0</v>
      </c>
      <c r="L447" s="77">
        <v>0</v>
      </c>
      <c r="M447" s="61">
        <f t="shared" si="37"/>
        <v>0</v>
      </c>
      <c r="N447" s="200"/>
      <c r="O447" s="61">
        <v>30000</v>
      </c>
    </row>
    <row r="448" spans="1:15" ht="27" customHeight="1">
      <c r="A448" s="146"/>
      <c r="B448" s="68">
        <v>61</v>
      </c>
      <c r="C448" s="70"/>
      <c r="D448" s="242" t="s">
        <v>161</v>
      </c>
      <c r="E448" s="127"/>
      <c r="F448" s="264">
        <f>F238+F243+F246+F331+F440</f>
        <v>7057414</v>
      </c>
      <c r="G448" s="264">
        <f>G238+G243+G246+G331+G440</f>
        <v>6129682.52</v>
      </c>
      <c r="H448" s="127">
        <f t="shared" si="36"/>
        <v>86.85451243189077</v>
      </c>
      <c r="I448" s="127"/>
      <c r="J448" s="127"/>
      <c r="K448" s="143">
        <f>K238+K243+K246+K331+K440</f>
        <v>7522223</v>
      </c>
      <c r="L448" s="143">
        <f>L238+L243+L246+L331+L440</f>
        <v>2789314.5199999996</v>
      </c>
      <c r="M448" s="127">
        <f t="shared" si="37"/>
        <v>37.08098683062174</v>
      </c>
      <c r="N448" s="127"/>
      <c r="O448" s="143">
        <f>O238+O243+O246+O331+O440</f>
        <v>7971537</v>
      </c>
    </row>
    <row r="449" spans="1:15" ht="13.5" customHeight="1" hidden="1">
      <c r="A449" s="146"/>
      <c r="B449" s="67"/>
      <c r="C449" s="68"/>
      <c r="D449" s="145"/>
      <c r="E449" s="61"/>
      <c r="F449" s="77"/>
      <c r="G449" s="77"/>
      <c r="H449" s="61"/>
      <c r="I449" s="61"/>
      <c r="J449" s="61"/>
      <c r="K449" s="61"/>
      <c r="L449" s="77"/>
      <c r="M449" s="61"/>
      <c r="N449" s="61"/>
      <c r="O449" s="61"/>
    </row>
    <row r="450" spans="1:15" ht="16.5" customHeight="1">
      <c r="A450" s="424"/>
      <c r="B450" s="424"/>
      <c r="C450" s="424"/>
      <c r="D450" s="424"/>
      <c r="E450" s="59"/>
      <c r="F450" s="419" t="s">
        <v>497</v>
      </c>
      <c r="G450" s="420"/>
      <c r="H450" s="421"/>
      <c r="I450" s="61"/>
      <c r="J450" s="419" t="s">
        <v>498</v>
      </c>
      <c r="K450" s="420"/>
      <c r="L450" s="420"/>
      <c r="M450" s="420"/>
      <c r="N450" s="59"/>
      <c r="O450" s="425" t="s">
        <v>499</v>
      </c>
    </row>
    <row r="451" spans="1:15" ht="41.25" customHeight="1">
      <c r="A451" s="423" t="s">
        <v>392</v>
      </c>
      <c r="B451" s="423"/>
      <c r="C451" s="423"/>
      <c r="D451" s="63" t="s">
        <v>300</v>
      </c>
      <c r="E451" s="64"/>
      <c r="F451" s="254" t="s">
        <v>201</v>
      </c>
      <c r="G451" s="254" t="s">
        <v>204</v>
      </c>
      <c r="H451" s="64" t="s">
        <v>205</v>
      </c>
      <c r="I451" s="65"/>
      <c r="J451" s="64" t="s">
        <v>201</v>
      </c>
      <c r="K451" s="64" t="s">
        <v>201</v>
      </c>
      <c r="L451" s="254" t="s">
        <v>204</v>
      </c>
      <c r="M451" s="64" t="s">
        <v>205</v>
      </c>
      <c r="N451" s="64"/>
      <c r="O451" s="426"/>
    </row>
    <row r="452" spans="1:15" ht="26.25" customHeight="1">
      <c r="A452" s="62" t="s">
        <v>374</v>
      </c>
      <c r="B452" s="62" t="s">
        <v>206</v>
      </c>
      <c r="C452" s="62" t="s">
        <v>210</v>
      </c>
      <c r="D452" s="63"/>
      <c r="E452" s="65"/>
      <c r="F452" s="255" t="s">
        <v>207</v>
      </c>
      <c r="G452" s="255" t="s">
        <v>207</v>
      </c>
      <c r="H452" s="65" t="s">
        <v>208</v>
      </c>
      <c r="I452" s="65"/>
      <c r="J452" s="65" t="s">
        <v>207</v>
      </c>
      <c r="K452" s="65" t="s">
        <v>207</v>
      </c>
      <c r="L452" s="255" t="s">
        <v>207</v>
      </c>
      <c r="M452" s="65" t="s">
        <v>208</v>
      </c>
      <c r="N452" s="65"/>
      <c r="O452" s="65" t="s">
        <v>207</v>
      </c>
    </row>
    <row r="453" spans="1:15" ht="9" customHeight="1">
      <c r="A453" s="146"/>
      <c r="B453" s="67"/>
      <c r="C453" s="68"/>
      <c r="D453" s="145"/>
      <c r="E453" s="61"/>
      <c r="F453" s="77"/>
      <c r="G453" s="77"/>
      <c r="H453" s="61"/>
      <c r="I453" s="61"/>
      <c r="J453" s="61"/>
      <c r="K453" s="61"/>
      <c r="L453" s="77"/>
      <c r="M453" s="61"/>
      <c r="N453" s="61"/>
      <c r="O453" s="61"/>
    </row>
    <row r="454" spans="1:15" ht="27" customHeight="1">
      <c r="A454" s="146"/>
      <c r="B454" s="158">
        <v>82</v>
      </c>
      <c r="C454" s="159"/>
      <c r="D454" s="160" t="s">
        <v>162</v>
      </c>
      <c r="E454" s="157"/>
      <c r="F454" s="267"/>
      <c r="G454" s="267"/>
      <c r="H454" s="157"/>
      <c r="I454" s="157"/>
      <c r="J454" s="157"/>
      <c r="K454" s="157"/>
      <c r="L454" s="267"/>
      <c r="M454" s="157"/>
      <c r="N454" s="157"/>
      <c r="O454" s="157"/>
    </row>
    <row r="455" spans="1:15" ht="6" customHeight="1">
      <c r="A455" s="146"/>
      <c r="B455" s="62"/>
      <c r="C455" s="62"/>
      <c r="D455" s="63"/>
      <c r="E455" s="65"/>
      <c r="F455" s="255"/>
      <c r="G455" s="255"/>
      <c r="H455" s="65"/>
      <c r="I455" s="65"/>
      <c r="J455" s="65"/>
      <c r="K455" s="65"/>
      <c r="L455" s="255"/>
      <c r="M455" s="65"/>
      <c r="N455" s="65"/>
      <c r="O455" s="65"/>
    </row>
    <row r="456" spans="1:15" ht="27.75" customHeight="1">
      <c r="A456" s="161"/>
      <c r="B456" s="162">
        <v>821</v>
      </c>
      <c r="C456" s="112"/>
      <c r="D456" s="163" t="s">
        <v>338</v>
      </c>
      <c r="E456" s="114">
        <v>1</v>
      </c>
      <c r="F456" s="259">
        <f>F457</f>
        <v>748220</v>
      </c>
      <c r="G456" s="259">
        <f>SUM(G457)</f>
        <v>668882.86</v>
      </c>
      <c r="H456" s="164">
        <f>IF(F456=0,0,IF(G456&gt;0,G456/F456*100,0))</f>
        <v>89.39654914330009</v>
      </c>
      <c r="I456" s="164"/>
      <c r="J456" s="164" t="e">
        <f>SUM(J457)</f>
        <v>#REF!</v>
      </c>
      <c r="K456" s="259">
        <f>SUM(K457)</f>
        <v>849820</v>
      </c>
      <c r="L456" s="259">
        <f>SUM(L457)</f>
        <v>182364.65</v>
      </c>
      <c r="M456" s="114">
        <f>IF(K456=0,0,IF(L456&gt;0,L456/K456*100,0))</f>
        <v>21.459209008966603</v>
      </c>
      <c r="N456" s="114"/>
      <c r="O456" s="313">
        <f>O457+O471</f>
        <v>1112575</v>
      </c>
    </row>
    <row r="457" spans="1:15" ht="24" customHeight="1">
      <c r="A457" s="61"/>
      <c r="B457" s="61"/>
      <c r="C457" s="68"/>
      <c r="D457" s="144" t="s">
        <v>225</v>
      </c>
      <c r="E457" s="61"/>
      <c r="F457" s="256">
        <f>SUM(F459:F471)</f>
        <v>748220</v>
      </c>
      <c r="G457" s="256">
        <f>SUM(G459:G471)</f>
        <v>668882.86</v>
      </c>
      <c r="H457" s="76">
        <f>IF(F457=0,0,IF(G457&gt;0,G457/F457*100,0))</f>
        <v>89.39654914330009</v>
      </c>
      <c r="I457" s="76"/>
      <c r="J457" s="76" t="e">
        <f>J459+#REF!+#REF!+#REF!+J471+J481</f>
        <v>#REF!</v>
      </c>
      <c r="K457" s="256">
        <f>SUM(K459:K471)</f>
        <v>849820</v>
      </c>
      <c r="L457" s="256">
        <f>SUM(L459:L471)</f>
        <v>182364.65</v>
      </c>
      <c r="M457" s="74">
        <f>IF(K457=0,0,IF(L457&gt;0,L457/K457*100,0))</f>
        <v>21.459209008966603</v>
      </c>
      <c r="N457" s="74"/>
      <c r="O457" s="75">
        <f>SUM(O459:O469)</f>
        <v>877000</v>
      </c>
    </row>
    <row r="458" spans="1:15" ht="4.5" customHeight="1">
      <c r="A458" s="72"/>
      <c r="B458" s="72"/>
      <c r="C458" s="68"/>
      <c r="D458" s="145"/>
      <c r="E458" s="61"/>
      <c r="F458" s="61"/>
      <c r="G458" s="77"/>
      <c r="H458" s="61"/>
      <c r="I458" s="61"/>
      <c r="J458" s="61"/>
      <c r="K458" s="61"/>
      <c r="L458" s="77"/>
      <c r="M458" s="61"/>
      <c r="N458" s="61"/>
      <c r="O458" s="61"/>
    </row>
    <row r="459" spans="1:15" ht="30.75" customHeight="1">
      <c r="A459" s="146" t="s">
        <v>381</v>
      </c>
      <c r="B459" s="67"/>
      <c r="C459" s="68">
        <v>821111</v>
      </c>
      <c r="D459" s="69" t="s">
        <v>405</v>
      </c>
      <c r="E459" s="61"/>
      <c r="F459" s="61">
        <v>25000</v>
      </c>
      <c r="G459" s="77">
        <v>24966</v>
      </c>
      <c r="H459" s="61">
        <f>IF(F459=0,0,IF(G459&gt;0,G459/F459*100,0))</f>
        <v>99.864</v>
      </c>
      <c r="I459" s="61"/>
      <c r="J459" s="61">
        <v>100000</v>
      </c>
      <c r="K459" s="61">
        <v>150000</v>
      </c>
      <c r="L459" s="77">
        <v>7400</v>
      </c>
      <c r="M459" s="61">
        <f>IF(K459=0,0,IF(L459&gt;0,L459/K459*100,0))</f>
        <v>4.933333333333334</v>
      </c>
      <c r="N459" s="61"/>
      <c r="O459" s="61">
        <v>150000</v>
      </c>
    </row>
    <row r="460" spans="1:15" ht="27" customHeight="1">
      <c r="A460" s="146"/>
      <c r="B460" s="67"/>
      <c r="C460" s="68">
        <v>821213</v>
      </c>
      <c r="D460" s="69" t="s">
        <v>459</v>
      </c>
      <c r="E460" s="61"/>
      <c r="F460" s="61">
        <v>84000</v>
      </c>
      <c r="G460" s="77">
        <v>83847.76</v>
      </c>
      <c r="H460" s="61"/>
      <c r="I460" s="61"/>
      <c r="J460" s="61"/>
      <c r="K460" s="61">
        <v>0</v>
      </c>
      <c r="L460" s="77">
        <v>0</v>
      </c>
      <c r="M460" s="61">
        <f>IF(K460=0,0,IF(L460&gt;0,L460/K460*100,0))</f>
        <v>0</v>
      </c>
      <c r="N460" s="61"/>
      <c r="O460" s="61">
        <v>0</v>
      </c>
    </row>
    <row r="461" spans="1:15" ht="39.75" customHeight="1">
      <c r="A461" s="146" t="s">
        <v>384</v>
      </c>
      <c r="B461" s="67">
        <v>1</v>
      </c>
      <c r="C461" s="68">
        <v>821221</v>
      </c>
      <c r="D461" s="69" t="s">
        <v>476</v>
      </c>
      <c r="E461" s="61"/>
      <c r="F461" s="61">
        <v>2000</v>
      </c>
      <c r="G461" s="77">
        <v>0</v>
      </c>
      <c r="H461" s="61">
        <f>IF(F461=0,0,IF(G461&gt;0,G461/F461*100,0))</f>
        <v>0</v>
      </c>
      <c r="I461" s="61"/>
      <c r="J461" s="61">
        <v>0</v>
      </c>
      <c r="K461" s="61">
        <v>2000</v>
      </c>
      <c r="L461" s="77">
        <v>0</v>
      </c>
      <c r="M461" s="61">
        <f>IF(K461=0,0,IF(L461&gt;0,L461/K461*100,0))</f>
        <v>0</v>
      </c>
      <c r="N461" s="61"/>
      <c r="O461" s="61">
        <v>2000</v>
      </c>
    </row>
    <row r="462" spans="1:15" ht="17.25" customHeight="1" hidden="1">
      <c r="A462" s="161"/>
      <c r="B462" s="115"/>
      <c r="C462" s="116"/>
      <c r="D462" s="150"/>
      <c r="E462" s="113"/>
      <c r="F462" s="113"/>
      <c r="G462" s="165"/>
      <c r="H462" s="113">
        <f>IF(F462=0,0,IF(G462&gt;0,G462/F462*100,0))</f>
        <v>0</v>
      </c>
      <c r="I462" s="113"/>
      <c r="J462" s="113"/>
      <c r="K462" s="113"/>
      <c r="L462" s="165"/>
      <c r="M462" s="113">
        <f>IF(K462=0,0,IF(L462&gt;0,L462/K462*100,0))</f>
        <v>0</v>
      </c>
      <c r="N462" s="113"/>
      <c r="O462" s="113"/>
    </row>
    <row r="463" spans="1:15" ht="26.25" customHeight="1">
      <c r="A463" s="62"/>
      <c r="B463" s="95">
        <v>2</v>
      </c>
      <c r="C463" s="68">
        <v>821221</v>
      </c>
      <c r="D463" s="69" t="s">
        <v>445</v>
      </c>
      <c r="E463" s="61"/>
      <c r="F463" s="61">
        <v>60000</v>
      </c>
      <c r="G463" s="77">
        <v>58071.19</v>
      </c>
      <c r="H463" s="61">
        <f aca="true" t="shared" si="38" ref="H463:H469">IF(F463=0,0,IF(G463&gt;0,G463/F463*100,0))</f>
        <v>96.78531666666666</v>
      </c>
      <c r="I463" s="61"/>
      <c r="J463" s="61"/>
      <c r="K463" s="61">
        <v>40000</v>
      </c>
      <c r="L463" s="77">
        <v>0</v>
      </c>
      <c r="M463" s="61">
        <f aca="true" t="shared" si="39" ref="M463:M469">IF(K463=0,0,IF(L463&gt;0,L463/K463*100,0))</f>
        <v>0</v>
      </c>
      <c r="N463" s="65"/>
      <c r="O463" s="61">
        <v>60000</v>
      </c>
    </row>
    <row r="464" spans="1:15" ht="42" customHeight="1">
      <c r="A464" s="146"/>
      <c r="B464" s="67">
        <v>3</v>
      </c>
      <c r="C464" s="68">
        <v>821222</v>
      </c>
      <c r="D464" s="69" t="s">
        <v>552</v>
      </c>
      <c r="E464" s="61"/>
      <c r="F464" s="61">
        <v>0</v>
      </c>
      <c r="G464" s="77">
        <v>0</v>
      </c>
      <c r="H464" s="61">
        <f t="shared" si="38"/>
        <v>0</v>
      </c>
      <c r="I464" s="61"/>
      <c r="J464" s="61"/>
      <c r="K464" s="61">
        <v>207000</v>
      </c>
      <c r="L464" s="77">
        <v>0</v>
      </c>
      <c r="M464" s="61">
        <f t="shared" si="39"/>
        <v>0</v>
      </c>
      <c r="N464" s="61"/>
      <c r="O464" s="61">
        <v>208000</v>
      </c>
    </row>
    <row r="465" spans="1:15" ht="38.25" customHeight="1">
      <c r="A465" s="146"/>
      <c r="B465" s="67">
        <v>4</v>
      </c>
      <c r="C465" s="68">
        <v>821222</v>
      </c>
      <c r="D465" s="69" t="s">
        <v>460</v>
      </c>
      <c r="E465" s="61"/>
      <c r="F465" s="61">
        <v>100000</v>
      </c>
      <c r="G465" s="77">
        <v>177988.44</v>
      </c>
      <c r="H465" s="61">
        <f t="shared" si="38"/>
        <v>177.98844</v>
      </c>
      <c r="I465" s="61"/>
      <c r="J465" s="61"/>
      <c r="K465" s="61">
        <v>270000</v>
      </c>
      <c r="L465" s="77">
        <v>172878</v>
      </c>
      <c r="M465" s="61">
        <f t="shared" si="39"/>
        <v>64.02888888888889</v>
      </c>
      <c r="N465" s="61"/>
      <c r="O465" s="61">
        <v>0</v>
      </c>
    </row>
    <row r="466" spans="1:15" ht="27" customHeight="1">
      <c r="A466" s="146"/>
      <c r="B466" s="67">
        <v>5</v>
      </c>
      <c r="C466" s="68">
        <v>821222</v>
      </c>
      <c r="D466" s="69" t="s">
        <v>553</v>
      </c>
      <c r="E466" s="61"/>
      <c r="F466" s="61">
        <v>180000</v>
      </c>
      <c r="G466" s="77">
        <v>175617.07</v>
      </c>
      <c r="H466" s="61">
        <f t="shared" si="38"/>
        <v>97.56503888888889</v>
      </c>
      <c r="I466" s="61"/>
      <c r="J466" s="61"/>
      <c r="K466" s="61">
        <v>0</v>
      </c>
      <c r="L466" s="77">
        <v>0</v>
      </c>
      <c r="M466" s="61">
        <f t="shared" si="39"/>
        <v>0</v>
      </c>
      <c r="N466" s="61"/>
      <c r="O466" s="61">
        <v>0</v>
      </c>
    </row>
    <row r="467" spans="1:15" ht="39" customHeight="1">
      <c r="A467" s="146"/>
      <c r="B467" s="67">
        <v>6</v>
      </c>
      <c r="C467" s="68">
        <v>821222</v>
      </c>
      <c r="D467" s="69" t="s">
        <v>483</v>
      </c>
      <c r="E467" s="61"/>
      <c r="F467" s="61">
        <v>0</v>
      </c>
      <c r="G467" s="77">
        <v>0</v>
      </c>
      <c r="H467" s="61">
        <f t="shared" si="38"/>
        <v>0</v>
      </c>
      <c r="I467" s="61"/>
      <c r="J467" s="61"/>
      <c r="K467" s="61">
        <v>26000</v>
      </c>
      <c r="L467" s="77">
        <v>0</v>
      </c>
      <c r="M467" s="61">
        <f t="shared" si="39"/>
        <v>0</v>
      </c>
      <c r="N467" s="61"/>
      <c r="O467" s="61">
        <v>0</v>
      </c>
    </row>
    <row r="468" spans="1:15" ht="27" customHeight="1">
      <c r="A468" s="146"/>
      <c r="B468" s="67">
        <v>7</v>
      </c>
      <c r="C468" s="68">
        <v>821222</v>
      </c>
      <c r="D468" s="69" t="s">
        <v>551</v>
      </c>
      <c r="E468" s="61"/>
      <c r="F468" s="61">
        <v>0</v>
      </c>
      <c r="G468" s="77">
        <v>0</v>
      </c>
      <c r="H468" s="61">
        <f t="shared" si="38"/>
        <v>0</v>
      </c>
      <c r="I468" s="61"/>
      <c r="J468" s="61"/>
      <c r="K468" s="61">
        <v>0</v>
      </c>
      <c r="L468" s="77">
        <v>0</v>
      </c>
      <c r="M468" s="61">
        <f t="shared" si="39"/>
        <v>0</v>
      </c>
      <c r="N468" s="61"/>
      <c r="O468" s="61">
        <v>457000</v>
      </c>
    </row>
    <row r="469" spans="1:15" ht="37.5" customHeight="1">
      <c r="A469" s="146" t="s">
        <v>379</v>
      </c>
      <c r="B469" s="67"/>
      <c r="C469" s="68">
        <v>821224</v>
      </c>
      <c r="D469" s="69" t="s">
        <v>37</v>
      </c>
      <c r="E469" s="61"/>
      <c r="F469" s="61">
        <v>152000</v>
      </c>
      <c r="G469" s="77">
        <v>114472.43</v>
      </c>
      <c r="H469" s="61">
        <f t="shared" si="38"/>
        <v>75.31080921052632</v>
      </c>
      <c r="I469" s="61"/>
      <c r="J469" s="61"/>
      <c r="K469" s="61">
        <v>0</v>
      </c>
      <c r="L469" s="77">
        <v>0</v>
      </c>
      <c r="M469" s="61">
        <f t="shared" si="39"/>
        <v>0</v>
      </c>
      <c r="N469" s="61"/>
      <c r="O469" s="61">
        <v>0</v>
      </c>
    </row>
    <row r="470" spans="1:15" ht="4.5" customHeight="1">
      <c r="A470" s="146"/>
      <c r="B470" s="67"/>
      <c r="C470" s="68"/>
      <c r="D470" s="69"/>
      <c r="E470" s="61"/>
      <c r="F470" s="61"/>
      <c r="G470" s="77"/>
      <c r="H470" s="61"/>
      <c r="I470" s="61"/>
      <c r="J470" s="61"/>
      <c r="K470" s="61"/>
      <c r="L470" s="77"/>
      <c r="M470" s="61"/>
      <c r="N470" s="61"/>
      <c r="O470" s="61"/>
    </row>
    <row r="471" spans="1:15" ht="24" customHeight="1">
      <c r="A471" s="146"/>
      <c r="B471" s="72"/>
      <c r="C471" s="70"/>
      <c r="D471" s="144" t="s">
        <v>339</v>
      </c>
      <c r="E471" s="74">
        <v>4</v>
      </c>
      <c r="F471" s="75">
        <f>SUM(F472:F476)+F481</f>
        <v>145220</v>
      </c>
      <c r="G471" s="256">
        <f>SUM(G472:G476)+G481</f>
        <v>33919.97</v>
      </c>
      <c r="H471" s="74">
        <f aca="true" t="shared" si="40" ref="H471:H476">IF(F471=0,0,IF(G471&gt;0,G471/F471*100,0))</f>
        <v>23.357643575265115</v>
      </c>
      <c r="I471" s="74"/>
      <c r="J471" s="74">
        <f>SUM(J472:J480)</f>
        <v>142000</v>
      </c>
      <c r="K471" s="75">
        <f>SUM(K472:K476)+K481</f>
        <v>154820</v>
      </c>
      <c r="L471" s="256">
        <f>SUM(L472:L476)+L481</f>
        <v>2086.65</v>
      </c>
      <c r="M471" s="74">
        <f aca="true" t="shared" si="41" ref="M471:M476">IF(K471=0,0,IF(L471&gt;0,L471/K471*100,0))</f>
        <v>1.347790983077122</v>
      </c>
      <c r="N471" s="74"/>
      <c r="O471" s="75">
        <f>SUM(O472:O476)+O481</f>
        <v>235575</v>
      </c>
    </row>
    <row r="472" spans="1:15" ht="19.5" customHeight="1">
      <c r="A472" s="146" t="s">
        <v>375</v>
      </c>
      <c r="B472" s="67"/>
      <c r="C472" s="68">
        <v>821311</v>
      </c>
      <c r="D472" s="69" t="s">
        <v>234</v>
      </c>
      <c r="E472" s="61"/>
      <c r="F472" s="61">
        <v>3000</v>
      </c>
      <c r="G472" s="77">
        <v>0</v>
      </c>
      <c r="H472" s="61">
        <f t="shared" si="40"/>
        <v>0</v>
      </c>
      <c r="I472" s="61"/>
      <c r="J472" s="61">
        <v>10000</v>
      </c>
      <c r="K472" s="61">
        <v>5000</v>
      </c>
      <c r="L472" s="77">
        <v>0</v>
      </c>
      <c r="M472" s="61">
        <f t="shared" si="41"/>
        <v>0</v>
      </c>
      <c r="N472" s="61"/>
      <c r="O472" s="61">
        <v>5000</v>
      </c>
    </row>
    <row r="473" spans="1:15" ht="26.25" customHeight="1">
      <c r="A473" s="146" t="s">
        <v>375</v>
      </c>
      <c r="B473" s="67"/>
      <c r="C473" s="68">
        <v>821312</v>
      </c>
      <c r="D473" s="69" t="s">
        <v>260</v>
      </c>
      <c r="E473" s="61"/>
      <c r="F473" s="61">
        <v>25000</v>
      </c>
      <c r="G473" s="77">
        <v>25305.93</v>
      </c>
      <c r="H473" s="61">
        <f t="shared" si="40"/>
        <v>101.22372</v>
      </c>
      <c r="I473" s="61"/>
      <c r="J473" s="61"/>
      <c r="K473" s="61">
        <v>5000</v>
      </c>
      <c r="L473" s="77">
        <v>1195</v>
      </c>
      <c r="M473" s="61">
        <f t="shared" si="41"/>
        <v>23.9</v>
      </c>
      <c r="N473" s="61"/>
      <c r="O473" s="61">
        <v>20000</v>
      </c>
    </row>
    <row r="474" spans="1:15" ht="30" customHeight="1">
      <c r="A474" s="146" t="s">
        <v>375</v>
      </c>
      <c r="B474" s="67"/>
      <c r="C474" s="68">
        <v>821313</v>
      </c>
      <c r="D474" s="69" t="s">
        <v>482</v>
      </c>
      <c r="E474" s="61"/>
      <c r="F474" s="61">
        <v>1000</v>
      </c>
      <c r="G474" s="77">
        <v>0</v>
      </c>
      <c r="H474" s="61">
        <f t="shared" si="40"/>
        <v>0</v>
      </c>
      <c r="I474" s="61"/>
      <c r="J474" s="61">
        <v>2000</v>
      </c>
      <c r="K474" s="61">
        <v>500</v>
      </c>
      <c r="L474" s="77">
        <v>0</v>
      </c>
      <c r="M474" s="61">
        <f t="shared" si="41"/>
        <v>0</v>
      </c>
      <c r="N474" s="61"/>
      <c r="O474" s="61">
        <v>1000</v>
      </c>
    </row>
    <row r="475" spans="1:15" ht="18" customHeight="1">
      <c r="A475" s="146" t="s">
        <v>375</v>
      </c>
      <c r="B475" s="67"/>
      <c r="C475" s="68">
        <v>821321</v>
      </c>
      <c r="D475" s="69" t="s">
        <v>584</v>
      </c>
      <c r="E475" s="61"/>
      <c r="F475" s="61">
        <v>0</v>
      </c>
      <c r="G475" s="77">
        <v>0</v>
      </c>
      <c r="H475" s="61">
        <f t="shared" si="40"/>
        <v>0</v>
      </c>
      <c r="I475" s="61"/>
      <c r="J475" s="61"/>
      <c r="K475" s="61">
        <v>0</v>
      </c>
      <c r="L475" s="77">
        <v>0</v>
      </c>
      <c r="M475" s="61">
        <f t="shared" si="41"/>
        <v>0</v>
      </c>
      <c r="N475" s="61"/>
      <c r="O475" s="61">
        <v>100000</v>
      </c>
    </row>
    <row r="476" spans="1:15" ht="21.75" customHeight="1">
      <c r="A476" s="146" t="s">
        <v>375</v>
      </c>
      <c r="B476" s="67"/>
      <c r="C476" s="68">
        <v>821384</v>
      </c>
      <c r="D476" s="69" t="s">
        <v>266</v>
      </c>
      <c r="E476" s="61"/>
      <c r="F476" s="61">
        <v>103220</v>
      </c>
      <c r="G476" s="77">
        <v>1652.54</v>
      </c>
      <c r="H476" s="61">
        <f t="shared" si="40"/>
        <v>1.600988180585158</v>
      </c>
      <c r="I476" s="61"/>
      <c r="J476" s="61">
        <v>130000</v>
      </c>
      <c r="K476" s="61">
        <v>138320</v>
      </c>
      <c r="L476" s="77">
        <v>891.65</v>
      </c>
      <c r="M476" s="61">
        <f t="shared" si="41"/>
        <v>0.6446283979178716</v>
      </c>
      <c r="N476" s="61"/>
      <c r="O476" s="61">
        <v>109575</v>
      </c>
    </row>
    <row r="477" spans="1:15" ht="16.5" customHeight="1">
      <c r="A477" s="424"/>
      <c r="B477" s="424"/>
      <c r="C477" s="424"/>
      <c r="D477" s="424"/>
      <c r="E477" s="59"/>
      <c r="F477" s="419" t="s">
        <v>497</v>
      </c>
      <c r="G477" s="420"/>
      <c r="H477" s="421"/>
      <c r="I477" s="61"/>
      <c r="J477" s="419" t="s">
        <v>498</v>
      </c>
      <c r="K477" s="420"/>
      <c r="L477" s="420"/>
      <c r="M477" s="420"/>
      <c r="N477" s="59"/>
      <c r="O477" s="425" t="s">
        <v>499</v>
      </c>
    </row>
    <row r="478" spans="1:15" ht="41.25" customHeight="1">
      <c r="A478" s="423" t="s">
        <v>392</v>
      </c>
      <c r="B478" s="423"/>
      <c r="C478" s="423"/>
      <c r="D478" s="63" t="s">
        <v>300</v>
      </c>
      <c r="E478" s="64"/>
      <c r="F478" s="254" t="s">
        <v>201</v>
      </c>
      <c r="G478" s="254" t="s">
        <v>204</v>
      </c>
      <c r="H478" s="64" t="s">
        <v>205</v>
      </c>
      <c r="I478" s="65"/>
      <c r="J478" s="64" t="s">
        <v>201</v>
      </c>
      <c r="K478" s="64" t="s">
        <v>201</v>
      </c>
      <c r="L478" s="254" t="s">
        <v>204</v>
      </c>
      <c r="M478" s="64" t="s">
        <v>205</v>
      </c>
      <c r="N478" s="64"/>
      <c r="O478" s="426"/>
    </row>
    <row r="479" spans="1:15" ht="26.25" customHeight="1">
      <c r="A479" s="62" t="s">
        <v>374</v>
      </c>
      <c r="B479" s="62" t="s">
        <v>206</v>
      </c>
      <c r="C479" s="62" t="s">
        <v>210</v>
      </c>
      <c r="D479" s="63"/>
      <c r="E479" s="65"/>
      <c r="F479" s="255" t="s">
        <v>207</v>
      </c>
      <c r="G479" s="255" t="s">
        <v>207</v>
      </c>
      <c r="H479" s="65" t="s">
        <v>208</v>
      </c>
      <c r="I479" s="65"/>
      <c r="J479" s="65" t="s">
        <v>207</v>
      </c>
      <c r="K479" s="65" t="s">
        <v>207</v>
      </c>
      <c r="L479" s="255" t="s">
        <v>207</v>
      </c>
      <c r="M479" s="65" t="s">
        <v>208</v>
      </c>
      <c r="N479" s="65"/>
      <c r="O479" s="65" t="s">
        <v>207</v>
      </c>
    </row>
    <row r="480" spans="1:15" ht="4.5" customHeight="1">
      <c r="A480" s="146"/>
      <c r="B480" s="67"/>
      <c r="C480" s="68"/>
      <c r="D480" s="145"/>
      <c r="E480" s="61"/>
      <c r="F480" s="61"/>
      <c r="G480" s="77"/>
      <c r="H480" s="61"/>
      <c r="I480" s="61"/>
      <c r="J480" s="61"/>
      <c r="K480" s="61"/>
      <c r="L480" s="77"/>
      <c r="M480" s="61"/>
      <c r="N480" s="61"/>
      <c r="O480" s="61"/>
    </row>
    <row r="481" spans="1:15" ht="19.5" customHeight="1">
      <c r="A481" s="146"/>
      <c r="B481" s="72"/>
      <c r="C481" s="70"/>
      <c r="D481" s="144" t="s">
        <v>328</v>
      </c>
      <c r="E481" s="74"/>
      <c r="F481" s="75">
        <f>SUM(F482:F484)</f>
        <v>13000</v>
      </c>
      <c r="G481" s="256">
        <f>SUM(G482:G484)</f>
        <v>6961.5</v>
      </c>
      <c r="H481" s="74">
        <f>IF(F481=0,0,IF(G481&gt;0,G481/F481*100,0))</f>
        <v>53.55</v>
      </c>
      <c r="I481" s="74"/>
      <c r="J481" s="74">
        <f>SUM(J482:J482)</f>
        <v>0</v>
      </c>
      <c r="K481" s="75">
        <f>SUM(K482:K484)</f>
        <v>6000</v>
      </c>
      <c r="L481" s="256">
        <f>SUM(L482:L484)</f>
        <v>0</v>
      </c>
      <c r="M481" s="74">
        <f>IF(K481=0,0,IF(L481&gt;0,L481/K481*100,0))</f>
        <v>0</v>
      </c>
      <c r="N481" s="74"/>
      <c r="O481" s="75">
        <f>SUM(O482:O484)</f>
        <v>0</v>
      </c>
    </row>
    <row r="482" spans="1:15" ht="32.25" customHeight="1">
      <c r="A482" s="146" t="s">
        <v>375</v>
      </c>
      <c r="B482" s="67">
        <v>1</v>
      </c>
      <c r="C482" s="68">
        <v>821594</v>
      </c>
      <c r="D482" s="93" t="s">
        <v>45</v>
      </c>
      <c r="E482" s="61"/>
      <c r="F482" s="61">
        <v>0</v>
      </c>
      <c r="G482" s="77">
        <v>0</v>
      </c>
      <c r="H482" s="61">
        <f>IF(F482=0,0,IF(G482&gt;0,G482/F482*100,0))</f>
        <v>0</v>
      </c>
      <c r="I482" s="61"/>
      <c r="J482" s="61">
        <v>0</v>
      </c>
      <c r="K482" s="61">
        <v>0</v>
      </c>
      <c r="L482" s="77">
        <v>0</v>
      </c>
      <c r="M482" s="61">
        <f>IF(K482=0,0,IF(L482&gt;0,L482/K482*100,0))</f>
        <v>0</v>
      </c>
      <c r="N482" s="61"/>
      <c r="O482" s="61">
        <v>0</v>
      </c>
    </row>
    <row r="483" spans="1:15" ht="20.25" customHeight="1">
      <c r="A483" s="146" t="s">
        <v>375</v>
      </c>
      <c r="B483" s="67">
        <v>2</v>
      </c>
      <c r="C483" s="68">
        <v>821594</v>
      </c>
      <c r="D483" s="166" t="s">
        <v>173</v>
      </c>
      <c r="E483" s="61"/>
      <c r="F483" s="61">
        <v>9000</v>
      </c>
      <c r="G483" s="77">
        <v>6961.5</v>
      </c>
      <c r="H483" s="61">
        <f>IF(F483=0,0,IF(G483&gt;0,G483/F483*100,0))</f>
        <v>77.35</v>
      </c>
      <c r="I483" s="61"/>
      <c r="J483" s="61"/>
      <c r="K483" s="61">
        <v>3000</v>
      </c>
      <c r="L483" s="77">
        <v>0</v>
      </c>
      <c r="M483" s="61">
        <f>IF(K483=0,0,IF(L483&gt;0,L483/K483*100,0))</f>
        <v>0</v>
      </c>
      <c r="N483" s="61"/>
      <c r="O483" s="61">
        <v>0</v>
      </c>
    </row>
    <row r="484" spans="1:15" ht="17.25" customHeight="1">
      <c r="A484" s="146" t="s">
        <v>375</v>
      </c>
      <c r="B484" s="67">
        <v>3</v>
      </c>
      <c r="C484" s="68">
        <v>821594</v>
      </c>
      <c r="D484" s="166" t="s">
        <v>46</v>
      </c>
      <c r="E484" s="61"/>
      <c r="F484" s="61">
        <v>4000</v>
      </c>
      <c r="G484" s="77">
        <v>0</v>
      </c>
      <c r="H484" s="61">
        <f>IF(F484=0,0,IF(G484&gt;0,G484/F484*100,0))</f>
        <v>0</v>
      </c>
      <c r="I484" s="61"/>
      <c r="J484" s="61"/>
      <c r="K484" s="61">
        <v>3000</v>
      </c>
      <c r="L484" s="77">
        <v>0</v>
      </c>
      <c r="M484" s="61">
        <f>IF(K484=0,0,IF(L484&gt;0,L484/K484*100,0))</f>
        <v>0</v>
      </c>
      <c r="N484" s="61"/>
      <c r="O484" s="61">
        <v>0</v>
      </c>
    </row>
    <row r="485" spans="1:15" ht="6" customHeight="1">
      <c r="A485" s="146"/>
      <c r="B485" s="67"/>
      <c r="C485" s="68"/>
      <c r="D485" s="145"/>
      <c r="E485" s="61"/>
      <c r="F485" s="61"/>
      <c r="G485" s="77"/>
      <c r="H485" s="61"/>
      <c r="I485" s="61"/>
      <c r="J485" s="61"/>
      <c r="K485" s="61"/>
      <c r="L485" s="77"/>
      <c r="M485" s="61"/>
      <c r="N485" s="61"/>
      <c r="O485" s="61"/>
    </row>
    <row r="486" spans="1:15" ht="23.25" customHeight="1">
      <c r="A486" s="146"/>
      <c r="B486" s="167">
        <v>82</v>
      </c>
      <c r="C486" s="167"/>
      <c r="D486" s="168" t="s">
        <v>163</v>
      </c>
      <c r="E486" s="169"/>
      <c r="F486" s="170">
        <f>F456</f>
        <v>748220</v>
      </c>
      <c r="G486" s="268">
        <f>G456</f>
        <v>668882.86</v>
      </c>
      <c r="H486" s="74">
        <f>IF(F486=0,0,IF(G486&gt;0,G486/F486*100,0))</f>
        <v>89.39654914330009</v>
      </c>
      <c r="I486" s="169"/>
      <c r="J486" s="169"/>
      <c r="K486" s="170">
        <f>K456</f>
        <v>849820</v>
      </c>
      <c r="L486" s="268">
        <f>L456</f>
        <v>182364.65</v>
      </c>
      <c r="M486" s="74">
        <f>IF(K486=0,0,IF(L486&gt;0,L486/K486*100,0))</f>
        <v>21.459209008966603</v>
      </c>
      <c r="N486" s="74"/>
      <c r="O486" s="170">
        <f>O456</f>
        <v>1112575</v>
      </c>
    </row>
    <row r="487" spans="1:15" ht="6" customHeight="1">
      <c r="A487" s="146"/>
      <c r="B487" s="67"/>
      <c r="C487" s="68"/>
      <c r="D487" s="145"/>
      <c r="E487" s="61"/>
      <c r="F487" s="77"/>
      <c r="G487" s="77"/>
      <c r="H487" s="61"/>
      <c r="I487" s="61"/>
      <c r="J487" s="61"/>
      <c r="K487" s="61"/>
      <c r="L487" s="77"/>
      <c r="M487" s="61"/>
      <c r="N487" s="61"/>
      <c r="O487" s="61"/>
    </row>
    <row r="488" spans="1:15" ht="24.75" customHeight="1">
      <c r="A488" s="146"/>
      <c r="B488" s="159"/>
      <c r="C488" s="159"/>
      <c r="D488" s="160" t="s">
        <v>164</v>
      </c>
      <c r="E488" s="157"/>
      <c r="F488" s="267"/>
      <c r="G488" s="267"/>
      <c r="H488" s="157"/>
      <c r="I488" s="157"/>
      <c r="J488" s="157"/>
      <c r="K488" s="157"/>
      <c r="L488" s="267"/>
      <c r="M488" s="157"/>
      <c r="N488" s="157"/>
      <c r="O488" s="157"/>
    </row>
    <row r="489" spans="1:15" ht="16.5" customHeight="1">
      <c r="A489" s="146"/>
      <c r="B489" s="67"/>
      <c r="C489" s="68"/>
      <c r="D489" s="144" t="s">
        <v>222</v>
      </c>
      <c r="E489" s="61"/>
      <c r="F489" s="256">
        <f>F491</f>
        <v>0</v>
      </c>
      <c r="G489" s="256">
        <f>G491</f>
        <v>0</v>
      </c>
      <c r="H489" s="74">
        <f>IF(F489=0,0,IF(G489&gt;0,G489/F489*100,0))</f>
        <v>0</v>
      </c>
      <c r="I489" s="74">
        <f>I491</f>
        <v>0</v>
      </c>
      <c r="J489" s="74">
        <f>J491</f>
        <v>0</v>
      </c>
      <c r="K489" s="75">
        <f>K491</f>
        <v>0</v>
      </c>
      <c r="L489" s="256">
        <f>L491</f>
        <v>0</v>
      </c>
      <c r="M489" s="74">
        <f>IF(K489=0,0,IF(L489&gt;0,L489/K489*100,0))</f>
        <v>0</v>
      </c>
      <c r="N489" s="74"/>
      <c r="O489" s="75">
        <f>O491</f>
        <v>0</v>
      </c>
    </row>
    <row r="490" spans="1:15" ht="4.5" customHeight="1">
      <c r="A490" s="146"/>
      <c r="B490" s="67"/>
      <c r="C490" s="68"/>
      <c r="D490" s="145"/>
      <c r="E490" s="61"/>
      <c r="F490" s="269"/>
      <c r="G490" s="269"/>
      <c r="H490" s="61"/>
      <c r="I490" s="61"/>
      <c r="J490" s="61"/>
      <c r="K490" s="171"/>
      <c r="L490" s="269"/>
      <c r="M490" s="61"/>
      <c r="N490" s="61"/>
      <c r="O490" s="171"/>
    </row>
    <row r="491" spans="1:15" ht="19.5" customHeight="1">
      <c r="A491" s="146"/>
      <c r="B491" s="72">
        <v>823</v>
      </c>
      <c r="C491" s="70"/>
      <c r="D491" s="144" t="s">
        <v>47</v>
      </c>
      <c r="E491" s="61"/>
      <c r="F491" s="256">
        <f>F493</f>
        <v>0</v>
      </c>
      <c r="G491" s="256">
        <f>G495</f>
        <v>0</v>
      </c>
      <c r="H491" s="74">
        <f>IF(F491=0,0,IF(G491&gt;0,G491/F491*100,0))</f>
        <v>0</v>
      </c>
      <c r="I491" s="74"/>
      <c r="J491" s="74">
        <f>J493</f>
        <v>0</v>
      </c>
      <c r="K491" s="75">
        <f>K493</f>
        <v>0</v>
      </c>
      <c r="L491" s="256">
        <f>L495</f>
        <v>0</v>
      </c>
      <c r="M491" s="74">
        <f>IF(K491=0,0,IF(L491&gt;0,L491/K491*100,0))</f>
        <v>0</v>
      </c>
      <c r="N491" s="74"/>
      <c r="O491" s="75">
        <f>O493</f>
        <v>0</v>
      </c>
    </row>
    <row r="492" spans="1:15" ht="4.5" customHeight="1">
      <c r="A492" s="146"/>
      <c r="B492" s="67"/>
      <c r="C492" s="68"/>
      <c r="D492" s="145"/>
      <c r="E492" s="61"/>
      <c r="F492" s="77"/>
      <c r="G492" s="77"/>
      <c r="H492" s="61"/>
      <c r="I492" s="61"/>
      <c r="J492" s="61"/>
      <c r="K492" s="61"/>
      <c r="L492" s="77"/>
      <c r="M492" s="61"/>
      <c r="N492" s="61"/>
      <c r="O492" s="61"/>
    </row>
    <row r="493" spans="1:15" ht="17.25" customHeight="1">
      <c r="A493" s="146"/>
      <c r="B493" s="67">
        <v>8234</v>
      </c>
      <c r="C493" s="68"/>
      <c r="D493" s="145" t="s">
        <v>165</v>
      </c>
      <c r="E493" s="61"/>
      <c r="F493" s="77">
        <v>0</v>
      </c>
      <c r="G493" s="77">
        <v>0</v>
      </c>
      <c r="H493" s="61">
        <f>IF(F493=0,0,IF(G493&gt;0,G493/F493*100,0))</f>
        <v>0</v>
      </c>
      <c r="I493" s="61"/>
      <c r="J493" s="61">
        <v>0</v>
      </c>
      <c r="K493" s="61">
        <v>0</v>
      </c>
      <c r="L493" s="77">
        <v>0</v>
      </c>
      <c r="M493" s="61">
        <f>IF(K493=0,0,IF(L493&gt;0,L493/K493*100,0))</f>
        <v>0</v>
      </c>
      <c r="N493" s="61"/>
      <c r="O493" s="61">
        <v>0</v>
      </c>
    </row>
    <row r="494" spans="1:15" ht="34.5" customHeight="1">
      <c r="A494" s="146"/>
      <c r="B494" s="67"/>
      <c r="C494" s="68">
        <v>823412</v>
      </c>
      <c r="D494" s="69" t="s">
        <v>166</v>
      </c>
      <c r="E494" s="61"/>
      <c r="F494" s="77">
        <v>0</v>
      </c>
      <c r="G494" s="77">
        <v>0</v>
      </c>
      <c r="H494" s="61">
        <f>IF(F494=0,0,IF(G494&gt;0,G494/F494*100,0))</f>
        <v>0</v>
      </c>
      <c r="I494" s="61"/>
      <c r="J494" s="61"/>
      <c r="K494" s="61">
        <v>0</v>
      </c>
      <c r="L494" s="77">
        <v>0</v>
      </c>
      <c r="M494" s="61">
        <f>IF(K494=0,0,IF(L494&gt;0,L494/K494*100,0))</f>
        <v>0</v>
      </c>
      <c r="N494" s="61"/>
      <c r="O494" s="61">
        <v>0</v>
      </c>
    </row>
    <row r="495" spans="1:15" ht="21" customHeight="1">
      <c r="A495" s="161"/>
      <c r="B495" s="115"/>
      <c r="C495" s="116"/>
      <c r="D495" s="150" t="s">
        <v>48</v>
      </c>
      <c r="E495" s="113"/>
      <c r="F495" s="165">
        <v>0</v>
      </c>
      <c r="G495" s="165">
        <v>0</v>
      </c>
      <c r="H495" s="113">
        <f>IF(F495=0,0,IF(G495&gt;0,G495/F495*100,0))</f>
        <v>0</v>
      </c>
      <c r="I495" s="113"/>
      <c r="J495" s="113"/>
      <c r="K495" s="113">
        <v>0</v>
      </c>
      <c r="L495" s="165">
        <v>0</v>
      </c>
      <c r="M495" s="113">
        <f>IF(K495=0,0,IF(L495&gt;0,L495/K495*100,0))</f>
        <v>0</v>
      </c>
      <c r="N495" s="113"/>
      <c r="O495" s="113">
        <v>0</v>
      </c>
    </row>
    <row r="496" spans="1:15" ht="21" customHeight="1" hidden="1">
      <c r="A496" s="245"/>
      <c r="B496" s="109"/>
      <c r="C496" s="110"/>
      <c r="D496" s="246"/>
      <c r="E496" s="111"/>
      <c r="F496" s="244"/>
      <c r="G496" s="244"/>
      <c r="H496" s="111"/>
      <c r="I496" s="111"/>
      <c r="J496" s="111"/>
      <c r="K496" s="111"/>
      <c r="L496" s="244"/>
      <c r="M496" s="111"/>
      <c r="N496" s="111"/>
      <c r="O496" s="111"/>
    </row>
    <row r="497" spans="1:4" ht="110.25" customHeight="1" hidden="1">
      <c r="A497" s="235"/>
      <c r="D497" s="82"/>
    </row>
    <row r="498" spans="1:4" ht="204.75" customHeight="1" hidden="1">
      <c r="A498" s="235"/>
      <c r="D498" s="82"/>
    </row>
    <row r="499" spans="1:4" ht="77.25" customHeight="1" hidden="1">
      <c r="A499" s="235"/>
      <c r="D499" s="82"/>
    </row>
    <row r="500" spans="1:15" ht="35.25" customHeight="1">
      <c r="A500" s="172"/>
      <c r="B500" s="172"/>
      <c r="C500" s="173"/>
      <c r="D500" s="129" t="s">
        <v>167</v>
      </c>
      <c r="E500" s="169"/>
      <c r="F500" s="170">
        <f>F486+F448+F489</f>
        <v>7805634</v>
      </c>
      <c r="G500" s="268">
        <f>G486+G448</f>
        <v>6798565.38</v>
      </c>
      <c r="H500" s="61">
        <f>IF(F500=0,0,IF(G500&gt;0,G500/F500*100,0))</f>
        <v>87.0981829278698</v>
      </c>
      <c r="I500" s="169"/>
      <c r="J500" s="169"/>
      <c r="K500" s="170">
        <f>K486+K448+K489</f>
        <v>8372043</v>
      </c>
      <c r="L500" s="268">
        <f>L486+L448</f>
        <v>2971679.1699999995</v>
      </c>
      <c r="M500" s="61">
        <f>IF(K500=0,0,IF(L500&gt;0,L500/K500*100,0))</f>
        <v>35.49526883700908</v>
      </c>
      <c r="N500" s="61"/>
      <c r="O500" s="170">
        <f>O486+O448+O489</f>
        <v>9084112</v>
      </c>
    </row>
    <row r="501" spans="1:15" ht="4.5" customHeight="1">
      <c r="A501" s="67"/>
      <c r="B501" s="67"/>
      <c r="C501" s="96"/>
      <c r="D501" s="71"/>
      <c r="E501" s="61"/>
      <c r="F501" s="61"/>
      <c r="G501" s="77"/>
      <c r="H501" s="61"/>
      <c r="I501" s="61"/>
      <c r="J501" s="61"/>
      <c r="K501" s="61"/>
      <c r="L501" s="77"/>
      <c r="M501" s="61"/>
      <c r="N501" s="61"/>
      <c r="O501" s="61"/>
    </row>
    <row r="502" spans="1:15" ht="19.5" customHeight="1">
      <c r="A502" s="72"/>
      <c r="B502" s="72"/>
      <c r="C502" s="70"/>
      <c r="D502" s="144" t="s">
        <v>340</v>
      </c>
      <c r="E502" s="74"/>
      <c r="F502" s="74">
        <f>F504</f>
        <v>50000</v>
      </c>
      <c r="G502" s="76">
        <f>G504</f>
        <v>10036.05</v>
      </c>
      <c r="H502" s="74">
        <f>IF(F502=0,0,IF(G502&gt;0,G502/F502*100,0))</f>
        <v>20.0721</v>
      </c>
      <c r="I502" s="74"/>
      <c r="J502" s="74">
        <f>J504</f>
        <v>50000</v>
      </c>
      <c r="K502" s="74">
        <f>K504</f>
        <v>50000</v>
      </c>
      <c r="L502" s="76">
        <v>0</v>
      </c>
      <c r="M502" s="74">
        <f>IF(K502=0,0,IF(L502&gt;0,L502/K502*100,0))</f>
        <v>0</v>
      </c>
      <c r="N502" s="74"/>
      <c r="O502" s="74">
        <f>O504</f>
        <v>50000</v>
      </c>
    </row>
    <row r="503" spans="1:15" ht="4.5" customHeight="1">
      <c r="A503" s="67"/>
      <c r="B503" s="67"/>
      <c r="C503" s="96"/>
      <c r="D503" s="61"/>
      <c r="E503" s="61"/>
      <c r="F503" s="61"/>
      <c r="G503" s="77"/>
      <c r="H503" s="61"/>
      <c r="I503" s="61"/>
      <c r="J503" s="61"/>
      <c r="K503" s="61"/>
      <c r="L503" s="77"/>
      <c r="M503" s="61"/>
      <c r="N503" s="61"/>
      <c r="O503" s="61"/>
    </row>
    <row r="504" spans="1:15" ht="17.25" customHeight="1">
      <c r="A504" s="67"/>
      <c r="B504" s="67"/>
      <c r="C504" s="68" t="s">
        <v>341</v>
      </c>
      <c r="D504" s="145" t="s">
        <v>235</v>
      </c>
      <c r="E504" s="61"/>
      <c r="F504" s="61">
        <v>50000</v>
      </c>
      <c r="G504" s="77">
        <v>10036.05</v>
      </c>
      <c r="H504" s="61">
        <f>IF(F504=0,0,IF(G504&gt;0,G504/F504*100,0))</f>
        <v>20.0721</v>
      </c>
      <c r="I504" s="61"/>
      <c r="J504" s="61">
        <v>50000</v>
      </c>
      <c r="K504" s="61">
        <v>50000</v>
      </c>
      <c r="L504" s="77">
        <v>0</v>
      </c>
      <c r="M504" s="61">
        <f>IF(K504=0,0,IF(L504&gt;0,L504/K504*100,0))</f>
        <v>0</v>
      </c>
      <c r="N504" s="61"/>
      <c r="O504" s="61">
        <v>50000</v>
      </c>
    </row>
    <row r="505" spans="1:15" ht="4.5" customHeight="1">
      <c r="A505" s="67"/>
      <c r="B505" s="67"/>
      <c r="C505" s="68"/>
      <c r="D505" s="145"/>
      <c r="E505" s="61"/>
      <c r="F505" s="61"/>
      <c r="G505" s="77"/>
      <c r="H505" s="61"/>
      <c r="I505" s="61"/>
      <c r="J505" s="61"/>
      <c r="K505" s="61"/>
      <c r="L505" s="77"/>
      <c r="M505" s="61"/>
      <c r="N505" s="61"/>
      <c r="O505" s="61"/>
    </row>
    <row r="506" spans="1:15" ht="35.25" customHeight="1">
      <c r="A506" s="174"/>
      <c r="B506" s="174"/>
      <c r="C506" s="174"/>
      <c r="D506" s="129" t="s">
        <v>168</v>
      </c>
      <c r="E506" s="175"/>
      <c r="F506" s="157">
        <f>F500+F502</f>
        <v>7855634</v>
      </c>
      <c r="G506" s="267">
        <f>G500</f>
        <v>6798565.38</v>
      </c>
      <c r="H506" s="74">
        <f>IF(F506=0,0,IF(G506&gt;0,G506/F506*100,0))</f>
        <v>86.54381530504094</v>
      </c>
      <c r="I506" s="175"/>
      <c r="J506" s="157">
        <f>J508</f>
        <v>0</v>
      </c>
      <c r="K506" s="157">
        <f>K500+K502</f>
        <v>8422043</v>
      </c>
      <c r="L506" s="332">
        <f>L500</f>
        <v>2971679.1699999995</v>
      </c>
      <c r="M506" s="74">
        <f>IF(K506=0,0,IF(L506&gt;0,L506/K506*100,0))</f>
        <v>35.28454046126337</v>
      </c>
      <c r="N506" s="74"/>
      <c r="O506" s="157">
        <f>O500+O502</f>
        <v>9134112</v>
      </c>
    </row>
    <row r="507" spans="1:15" ht="3.75" customHeight="1">
      <c r="A507" s="174"/>
      <c r="B507" s="174"/>
      <c r="C507" s="174"/>
      <c r="D507" s="129"/>
      <c r="E507" s="175"/>
      <c r="F507" s="157"/>
      <c r="G507" s="267"/>
      <c r="H507" s="157"/>
      <c r="I507" s="175"/>
      <c r="J507" s="157"/>
      <c r="K507" s="157"/>
      <c r="L507" s="267"/>
      <c r="M507" s="157"/>
      <c r="N507" s="157"/>
      <c r="O507" s="157"/>
    </row>
    <row r="508" spans="1:15" ht="22.5" customHeight="1">
      <c r="A508" s="72"/>
      <c r="B508" s="72"/>
      <c r="C508" s="70"/>
      <c r="D508" s="73" t="s">
        <v>169</v>
      </c>
      <c r="E508" s="74"/>
      <c r="F508" s="76">
        <f>F206-F448-F504</f>
        <v>397331</v>
      </c>
      <c r="G508" s="76">
        <v>1334458.92</v>
      </c>
      <c r="H508" s="74">
        <f>IF(F508=0,0,IF(G508&gt;0,G508/F508*100,0))</f>
        <v>335.8557273406807</v>
      </c>
      <c r="I508" s="74"/>
      <c r="J508" s="74">
        <v>0</v>
      </c>
      <c r="K508" s="74">
        <f>K206-K448-K504</f>
        <v>696820</v>
      </c>
      <c r="L508" s="74">
        <f>L206-L448-L504</f>
        <v>1724430.5900000008</v>
      </c>
      <c r="M508" s="74">
        <f>IF(K508=0,0,IF(L508&gt;0,L508/K508*100,0))</f>
        <v>247.4714546080768</v>
      </c>
      <c r="N508" s="74"/>
      <c r="O508" s="74">
        <f>O206-O448-O504</f>
        <v>642070</v>
      </c>
    </row>
    <row r="509" spans="1:15" ht="6" customHeight="1">
      <c r="A509" s="72"/>
      <c r="B509" s="72"/>
      <c r="C509" s="68"/>
      <c r="D509" s="69"/>
      <c r="E509" s="61"/>
      <c r="F509" s="61"/>
      <c r="G509" s="77"/>
      <c r="H509" s="61"/>
      <c r="I509" s="61"/>
      <c r="J509" s="61"/>
      <c r="K509" s="61"/>
      <c r="L509" s="77"/>
      <c r="M509" s="61"/>
      <c r="N509" s="61"/>
      <c r="O509" s="61"/>
    </row>
    <row r="510" spans="1:15" ht="21.75" customHeight="1">
      <c r="A510" s="72"/>
      <c r="B510" s="72"/>
      <c r="C510" s="140"/>
      <c r="D510" s="73" t="s">
        <v>170</v>
      </c>
      <c r="E510" s="74"/>
      <c r="F510" s="74">
        <f>F215-F506</f>
        <v>-90889</v>
      </c>
      <c r="G510" s="74">
        <f>G215-G506</f>
        <v>811930.0600000005</v>
      </c>
      <c r="H510" s="61">
        <f>IF(F510=0,0,IF(G510&gt;0,G510/F510*100,0))</f>
        <v>-893.3204898282526</v>
      </c>
      <c r="I510" s="74"/>
      <c r="J510" s="74"/>
      <c r="K510" s="74">
        <f>K215-K506</f>
        <v>0</v>
      </c>
      <c r="L510" s="74">
        <f>L215-L506</f>
        <v>1588766.9400000009</v>
      </c>
      <c r="M510" s="61">
        <f>IF(K510=0,0,IF(L510&gt;0,L510/K510*100,0))</f>
        <v>0</v>
      </c>
      <c r="N510" s="61"/>
      <c r="O510" s="74">
        <f>O215-O506</f>
        <v>-320505</v>
      </c>
    </row>
    <row r="511" spans="1:15" ht="3.75" customHeight="1">
      <c r="A511" s="72"/>
      <c r="B511" s="72"/>
      <c r="C511" s="140"/>
      <c r="D511" s="71"/>
      <c r="E511" s="74"/>
      <c r="F511" s="169"/>
      <c r="G511" s="270"/>
      <c r="H511" s="61"/>
      <c r="I511" s="61"/>
      <c r="J511" s="169" t="e">
        <f>J238+J243+J246+J331+J440+J456+#REF!+J489-J506</f>
        <v>#REF!</v>
      </c>
      <c r="K511" s="169"/>
      <c r="L511" s="270"/>
      <c r="M511" s="61"/>
      <c r="N511" s="74"/>
      <c r="O511" s="169"/>
    </row>
    <row r="512" spans="1:15" s="32" customFormat="1" ht="30" customHeight="1">
      <c r="A512" s="294"/>
      <c r="B512" s="294"/>
      <c r="C512" s="295"/>
      <c r="D512" s="334" t="s">
        <v>424</v>
      </c>
      <c r="E512" s="296"/>
      <c r="F512" s="296">
        <v>90889</v>
      </c>
      <c r="G512" s="271">
        <v>0</v>
      </c>
      <c r="H512" s="292">
        <v>0</v>
      </c>
      <c r="I512" s="297"/>
      <c r="J512" s="296"/>
      <c r="K512" s="296">
        <v>0</v>
      </c>
      <c r="L512" s="271">
        <v>0</v>
      </c>
      <c r="M512" s="292">
        <v>0</v>
      </c>
      <c r="N512" s="292"/>
      <c r="O512" s="296">
        <v>320505</v>
      </c>
    </row>
    <row r="513" spans="1:15" ht="21" customHeight="1">
      <c r="A513" s="72"/>
      <c r="B513" s="72"/>
      <c r="C513" s="140"/>
      <c r="D513" s="298" t="s">
        <v>171</v>
      </c>
      <c r="E513" s="74"/>
      <c r="F513" s="169">
        <v>0</v>
      </c>
      <c r="G513" s="270">
        <v>811930.06</v>
      </c>
      <c r="H513" s="61">
        <f>IF(F513=0,0,IF(G513&gt;0,G513/F513*100,0))</f>
        <v>0</v>
      </c>
      <c r="I513" s="61"/>
      <c r="J513" s="169"/>
      <c r="K513" s="169">
        <v>0</v>
      </c>
      <c r="L513" s="270">
        <v>1588766.94</v>
      </c>
      <c r="M513" s="61">
        <f>IF(K513=0,0,IF(L513&gt;0,L513/K513*100,0))</f>
        <v>0</v>
      </c>
      <c r="N513" s="61"/>
      <c r="O513" s="169">
        <v>0</v>
      </c>
    </row>
    <row r="514" spans="1:15" ht="34.5" customHeight="1">
      <c r="A514" s="162"/>
      <c r="B514" s="162"/>
      <c r="C514" s="333"/>
      <c r="D514" s="334" t="s">
        <v>582</v>
      </c>
      <c r="E514" s="114"/>
      <c r="F514" s="176">
        <v>0</v>
      </c>
      <c r="G514" s="335">
        <v>818589.59</v>
      </c>
      <c r="H514" s="61">
        <f>IF(F514=0,0,IF(G514&gt;0,G514/F514*100,0))</f>
        <v>0</v>
      </c>
      <c r="I514" s="113"/>
      <c r="J514" s="176"/>
      <c r="K514" s="176">
        <v>0</v>
      </c>
      <c r="L514" s="271">
        <v>0</v>
      </c>
      <c r="M514" s="61">
        <f>IF(K514=0,0,IF(L514&gt;0,L514/K514*100,0))</f>
        <v>0</v>
      </c>
      <c r="N514" s="61"/>
      <c r="O514" s="176">
        <v>0</v>
      </c>
    </row>
    <row r="515" spans="1:15" s="32" customFormat="1" ht="34.5" customHeight="1" thickBot="1">
      <c r="A515" s="299"/>
      <c r="B515" s="299"/>
      <c r="C515" s="300"/>
      <c r="D515" s="301" t="s">
        <v>49</v>
      </c>
      <c r="E515" s="302"/>
      <c r="F515" s="302">
        <v>0</v>
      </c>
      <c r="G515" s="303">
        <v>0</v>
      </c>
      <c r="H515" s="304">
        <f>IF(F515=0,0,IF(G515&gt;0,G515/F515*100,0))</f>
        <v>0</v>
      </c>
      <c r="I515" s="304"/>
      <c r="J515" s="302"/>
      <c r="K515" s="302">
        <v>0</v>
      </c>
      <c r="L515" s="303">
        <v>0</v>
      </c>
      <c r="M515" s="304">
        <f>IF(K515=0,0,IF(L515&gt;0,L515/K515*100,0))</f>
        <v>0</v>
      </c>
      <c r="N515" s="292"/>
      <c r="O515" s="302">
        <v>0</v>
      </c>
    </row>
    <row r="516" spans="1:5" ht="3.75" customHeight="1">
      <c r="A516" s="177"/>
      <c r="B516" s="177"/>
      <c r="C516" s="178"/>
      <c r="D516" s="57"/>
      <c r="E516" s="84"/>
    </row>
    <row r="517" spans="1:15" ht="90" customHeight="1" hidden="1">
      <c r="A517" s="123"/>
      <c r="B517" s="123"/>
      <c r="C517" s="179"/>
      <c r="D517" s="125"/>
      <c r="E517" s="128"/>
      <c r="F517" s="261"/>
      <c r="G517" s="261"/>
      <c r="H517" s="126"/>
      <c r="I517" s="126"/>
      <c r="J517" s="126"/>
      <c r="K517" s="126"/>
      <c r="L517" s="261"/>
      <c r="M517" s="126"/>
      <c r="N517" s="126"/>
      <c r="O517" s="126"/>
    </row>
    <row r="518" spans="1:15" ht="27" customHeight="1" hidden="1">
      <c r="A518" s="180"/>
      <c r="B518" s="180"/>
      <c r="C518" s="181"/>
      <c r="D518" s="182" t="s">
        <v>223</v>
      </c>
      <c r="E518" s="183"/>
      <c r="F518" s="272"/>
      <c r="G518" s="272"/>
      <c r="H518" s="183"/>
      <c r="I518" s="183"/>
      <c r="J518" s="183"/>
      <c r="K518" s="183"/>
      <c r="L518" s="272"/>
      <c r="M518" s="183"/>
      <c r="N518" s="183"/>
      <c r="O518" s="183"/>
    </row>
    <row r="519" spans="1:15" ht="27" customHeight="1" hidden="1">
      <c r="A519" s="185"/>
      <c r="B519" s="185"/>
      <c r="C519" s="186"/>
      <c r="D519" s="187"/>
      <c r="E519" s="184"/>
      <c r="F519" s="273"/>
      <c r="G519" s="273"/>
      <c r="H519" s="184"/>
      <c r="I519" s="184"/>
      <c r="J519" s="184"/>
      <c r="K519" s="184"/>
      <c r="L519" s="273"/>
      <c r="M519" s="184"/>
      <c r="N519" s="184"/>
      <c r="O519" s="184"/>
    </row>
    <row r="520" spans="1:15" ht="18.75" customHeight="1" hidden="1">
      <c r="A520" s="188"/>
      <c r="B520" s="188"/>
      <c r="C520" s="124"/>
      <c r="D520" s="126"/>
      <c r="E520" s="126"/>
      <c r="F520" s="261"/>
      <c r="G520" s="261"/>
      <c r="H520" s="126"/>
      <c r="I520" s="126"/>
      <c r="J520" s="126"/>
      <c r="K520" s="126"/>
      <c r="L520" s="261"/>
      <c r="M520" s="126"/>
      <c r="N520" s="126"/>
      <c r="O520" s="126"/>
    </row>
    <row r="521" ht="18.75" customHeight="1" hidden="1">
      <c r="N521" s="58" t="s">
        <v>510</v>
      </c>
    </row>
    <row r="522" ht="18.75" customHeight="1" hidden="1"/>
    <row r="523" ht="18.75" customHeight="1" hidden="1"/>
    <row r="524" ht="18.75" customHeight="1" hidden="1"/>
    <row r="525" ht="18.75" customHeight="1" hidden="1"/>
    <row r="526" ht="18.75" customHeight="1" hidden="1"/>
    <row r="527" ht="18.75" customHeight="1" hidden="1"/>
    <row r="528" ht="18.75" customHeight="1" hidden="1"/>
    <row r="529" ht="18.75" customHeight="1" hidden="1"/>
    <row r="530" ht="27.75" customHeight="1" hidden="1"/>
    <row r="531" spans="1:15" ht="21.75" customHeight="1">
      <c r="A531" s="189"/>
      <c r="B531" s="189"/>
      <c r="C531" s="405" t="s">
        <v>172</v>
      </c>
      <c r="D531" s="138"/>
      <c r="E531" s="138"/>
      <c r="F531" s="263"/>
      <c r="G531" s="263"/>
      <c r="H531" s="138"/>
      <c r="I531" s="138"/>
      <c r="J531" s="138"/>
      <c r="K531" s="138"/>
      <c r="L531" s="263"/>
      <c r="M531" s="138"/>
      <c r="N531" s="138"/>
      <c r="O531" s="138"/>
    </row>
    <row r="532" spans="1:15" ht="21.75" customHeight="1">
      <c r="A532" s="189"/>
      <c r="B532" s="189"/>
      <c r="C532" s="190"/>
      <c r="D532" s="138"/>
      <c r="E532" s="422" t="s">
        <v>594</v>
      </c>
      <c r="F532" s="422"/>
      <c r="G532" s="263"/>
      <c r="H532" s="138"/>
      <c r="I532" s="138"/>
      <c r="J532" s="138"/>
      <c r="K532" s="138"/>
      <c r="L532" s="263"/>
      <c r="M532" s="138"/>
      <c r="N532" s="138"/>
      <c r="O532" s="138"/>
    </row>
    <row r="533" spans="1:15" ht="21.75" customHeight="1">
      <c r="A533" s="430" t="s">
        <v>589</v>
      </c>
      <c r="B533" s="430"/>
      <c r="C533" s="430"/>
      <c r="D533" s="430"/>
      <c r="E533" s="430"/>
      <c r="F533" s="430"/>
      <c r="G533" s="430"/>
      <c r="H533" s="430"/>
      <c r="I533" s="430"/>
      <c r="J533" s="430"/>
      <c r="K533" s="430"/>
      <c r="L533" s="430"/>
      <c r="M533" s="430"/>
      <c r="N533" s="430"/>
      <c r="O533" s="430"/>
    </row>
    <row r="534" spans="1:15" ht="21.75" customHeight="1">
      <c r="A534" s="430"/>
      <c r="B534" s="430"/>
      <c r="C534" s="430"/>
      <c r="D534" s="430"/>
      <c r="E534" s="430"/>
      <c r="F534" s="430"/>
      <c r="G534" s="430"/>
      <c r="H534" s="430"/>
      <c r="I534" s="430"/>
      <c r="J534" s="430"/>
      <c r="K534" s="430"/>
      <c r="L534" s="430"/>
      <c r="M534" s="430"/>
      <c r="N534" s="430"/>
      <c r="O534" s="430"/>
    </row>
    <row r="535" ht="12.75" customHeight="1">
      <c r="D535" s="66"/>
    </row>
    <row r="536" spans="3:15" ht="15.75" customHeight="1">
      <c r="C536" s="431" t="s">
        <v>357</v>
      </c>
      <c r="D536" s="431"/>
      <c r="E536" s="431"/>
      <c r="F536" s="431"/>
      <c r="G536" s="431"/>
      <c r="H536" s="431"/>
      <c r="I536" s="431"/>
      <c r="J536" s="431"/>
      <c r="K536" s="431"/>
      <c r="L536" s="431"/>
      <c r="M536" s="431"/>
      <c r="N536" s="431"/>
      <c r="O536" s="431"/>
    </row>
    <row r="537" spans="3:15" ht="9" customHeight="1">
      <c r="C537" s="191"/>
      <c r="D537" s="191"/>
      <c r="E537" s="191"/>
      <c r="F537" s="274"/>
      <c r="G537" s="274"/>
      <c r="H537" s="191"/>
      <c r="I537" s="191"/>
      <c r="J537" s="191"/>
      <c r="K537" s="311"/>
      <c r="L537" s="274"/>
      <c r="M537" s="191"/>
      <c r="N537" s="191"/>
      <c r="O537" s="311"/>
    </row>
    <row r="538" spans="1:15" ht="16.5" customHeight="1">
      <c r="A538" s="424"/>
      <c r="B538" s="424"/>
      <c r="C538" s="424"/>
      <c r="D538" s="424"/>
      <c r="E538" s="59"/>
      <c r="F538" s="419" t="s">
        <v>497</v>
      </c>
      <c r="G538" s="420"/>
      <c r="H538" s="420"/>
      <c r="I538" s="420"/>
      <c r="J538" s="419" t="s">
        <v>498</v>
      </c>
      <c r="K538" s="420"/>
      <c r="L538" s="420"/>
      <c r="M538" s="420"/>
      <c r="N538" s="60"/>
      <c r="O538" s="425" t="s">
        <v>499</v>
      </c>
    </row>
    <row r="539" spans="1:15" ht="51.75" customHeight="1">
      <c r="A539" s="423" t="s">
        <v>392</v>
      </c>
      <c r="B539" s="423"/>
      <c r="C539" s="423"/>
      <c r="D539" s="63" t="s">
        <v>300</v>
      </c>
      <c r="E539" s="64"/>
      <c r="F539" s="254" t="s">
        <v>201</v>
      </c>
      <c r="G539" s="254" t="s">
        <v>204</v>
      </c>
      <c r="H539" s="64" t="s">
        <v>205</v>
      </c>
      <c r="I539" s="65"/>
      <c r="J539" s="64" t="s">
        <v>201</v>
      </c>
      <c r="K539" s="64" t="s">
        <v>201</v>
      </c>
      <c r="L539" s="254" t="s">
        <v>204</v>
      </c>
      <c r="M539" s="64" t="s">
        <v>205</v>
      </c>
      <c r="N539" s="64"/>
      <c r="O539" s="426"/>
    </row>
    <row r="540" spans="1:15" ht="37.5" customHeight="1">
      <c r="A540" s="62" t="s">
        <v>374</v>
      </c>
      <c r="B540" s="62" t="s">
        <v>206</v>
      </c>
      <c r="C540" s="62" t="s">
        <v>210</v>
      </c>
      <c r="D540" s="63"/>
      <c r="E540" s="65"/>
      <c r="F540" s="255" t="s">
        <v>207</v>
      </c>
      <c r="G540" s="255" t="s">
        <v>207</v>
      </c>
      <c r="H540" s="65" t="s">
        <v>208</v>
      </c>
      <c r="I540" s="65"/>
      <c r="J540" s="65" t="s">
        <v>207</v>
      </c>
      <c r="K540" s="65" t="s">
        <v>207</v>
      </c>
      <c r="L540" s="255" t="s">
        <v>207</v>
      </c>
      <c r="M540" s="65" t="s">
        <v>208</v>
      </c>
      <c r="N540" s="65"/>
      <c r="O540" s="65" t="s">
        <v>207</v>
      </c>
    </row>
    <row r="541" spans="1:15" ht="5.25" customHeight="1">
      <c r="A541" s="72"/>
      <c r="B541" s="72"/>
      <c r="C541" s="70"/>
      <c r="D541" s="144"/>
      <c r="E541" s="61"/>
      <c r="F541" s="77"/>
      <c r="G541" s="77"/>
      <c r="H541" s="61"/>
      <c r="I541" s="61"/>
      <c r="J541" s="61"/>
      <c r="K541" s="61"/>
      <c r="L541" s="77"/>
      <c r="M541" s="61"/>
      <c r="N541" s="61"/>
      <c r="O541" s="61"/>
    </row>
    <row r="542" spans="1:15" ht="47.25" customHeight="1">
      <c r="A542" s="172"/>
      <c r="B542" s="172">
        <v>10</v>
      </c>
      <c r="C542" s="173">
        <v>101</v>
      </c>
      <c r="D542" s="129" t="s">
        <v>463</v>
      </c>
      <c r="E542" s="192"/>
      <c r="F542" s="275"/>
      <c r="G542" s="275"/>
      <c r="H542" s="61"/>
      <c r="I542" s="192"/>
      <c r="J542" s="192"/>
      <c r="K542" s="192"/>
      <c r="L542" s="275"/>
      <c r="M542" s="61"/>
      <c r="N542" s="61"/>
      <c r="O542" s="192"/>
    </row>
    <row r="543" spans="1:15" ht="5.25" customHeight="1">
      <c r="A543" s="67"/>
      <c r="B543" s="67"/>
      <c r="C543" s="68"/>
      <c r="D543" s="145"/>
      <c r="E543" s="61"/>
      <c r="F543" s="77"/>
      <c r="G543" s="77"/>
      <c r="H543" s="61"/>
      <c r="I543" s="61"/>
      <c r="J543" s="61"/>
      <c r="K543" s="61"/>
      <c r="L543" s="77"/>
      <c r="M543" s="61"/>
      <c r="N543" s="61"/>
      <c r="O543" s="61"/>
    </row>
    <row r="544" spans="1:15" ht="16.5" customHeight="1">
      <c r="A544" s="72"/>
      <c r="B544" s="72">
        <v>611</v>
      </c>
      <c r="C544" s="70"/>
      <c r="D544" s="144" t="s">
        <v>228</v>
      </c>
      <c r="E544" s="74">
        <v>37</v>
      </c>
      <c r="F544" s="74">
        <f>SUM(F546:F549)</f>
        <v>0</v>
      </c>
      <c r="G544" s="76">
        <f>SUM(G546:G549)</f>
        <v>0</v>
      </c>
      <c r="H544" s="74">
        <f>IF(F544=0,0,IF(G544&gt;0,G544/F544*100,0))</f>
        <v>0</v>
      </c>
      <c r="I544" s="74"/>
      <c r="J544" s="74">
        <f>SUM(J546:J549)</f>
        <v>0</v>
      </c>
      <c r="K544" s="74">
        <f>SUM(K546:K549)</f>
        <v>0</v>
      </c>
      <c r="L544" s="76">
        <f>SUM(L546:L549)</f>
        <v>0</v>
      </c>
      <c r="M544" s="74">
        <f>IF(K544=0,0,IF(L544&gt;0,L544/K544*100,0))</f>
        <v>0</v>
      </c>
      <c r="N544" s="74"/>
      <c r="O544" s="74">
        <f>SUM(O546:O549)</f>
        <v>0</v>
      </c>
    </row>
    <row r="545" spans="1:15" ht="5.25" customHeight="1">
      <c r="A545" s="72"/>
      <c r="B545" s="72"/>
      <c r="C545" s="68"/>
      <c r="D545" s="145"/>
      <c r="E545" s="61"/>
      <c r="F545" s="61"/>
      <c r="G545" s="77"/>
      <c r="H545" s="61"/>
      <c r="I545" s="61"/>
      <c r="J545" s="61"/>
      <c r="K545" s="61"/>
      <c r="L545" s="77"/>
      <c r="M545" s="61"/>
      <c r="N545" s="61"/>
      <c r="O545" s="61"/>
    </row>
    <row r="546" spans="1:15" ht="16.5" customHeight="1">
      <c r="A546" s="67"/>
      <c r="B546" s="67"/>
      <c r="C546" s="68">
        <v>611100</v>
      </c>
      <c r="D546" s="145" t="s">
        <v>226</v>
      </c>
      <c r="E546" s="61"/>
      <c r="F546" s="61">
        <v>0</v>
      </c>
      <c r="G546" s="77">
        <v>0</v>
      </c>
      <c r="H546" s="61">
        <f>IF(F546=0,0,IF(G546&gt;0,G546/F546*100,0))</f>
        <v>0</v>
      </c>
      <c r="I546" s="61"/>
      <c r="J546" s="61">
        <v>0</v>
      </c>
      <c r="K546" s="61">
        <v>0</v>
      </c>
      <c r="L546" s="77">
        <v>0</v>
      </c>
      <c r="M546" s="61">
        <f>IF(K546=0,0,IF(L546&gt;0,L546/K546*100,0))</f>
        <v>0</v>
      </c>
      <c r="N546" s="61"/>
      <c r="O546" s="61">
        <v>0</v>
      </c>
    </row>
    <row r="547" spans="1:15" ht="15" customHeight="1">
      <c r="A547" s="67"/>
      <c r="B547" s="67"/>
      <c r="C547" s="68">
        <v>611200</v>
      </c>
      <c r="D547" s="145" t="s">
        <v>342</v>
      </c>
      <c r="E547" s="61"/>
      <c r="F547" s="61">
        <v>0</v>
      </c>
      <c r="G547" s="77">
        <v>0</v>
      </c>
      <c r="H547" s="61">
        <f>IF(F547=0,0,IF(G547&gt;0,G547/F547*100,0))</f>
        <v>0</v>
      </c>
      <c r="I547" s="61"/>
      <c r="J547" s="61">
        <v>0</v>
      </c>
      <c r="K547" s="61">
        <v>0</v>
      </c>
      <c r="L547" s="77">
        <v>0</v>
      </c>
      <c r="M547" s="61">
        <f>IF(K547=0,0,IF(L547&gt;0,L547/K547*100,0))</f>
        <v>0</v>
      </c>
      <c r="N547" s="61"/>
      <c r="O547" s="61">
        <v>0</v>
      </c>
    </row>
    <row r="548" spans="1:15" ht="14.25" customHeight="1">
      <c r="A548" s="67"/>
      <c r="B548" s="67"/>
      <c r="C548" s="68">
        <v>611200</v>
      </c>
      <c r="D548" s="145" t="s">
        <v>282</v>
      </c>
      <c r="E548" s="61"/>
      <c r="F548" s="61">
        <v>0</v>
      </c>
      <c r="G548" s="77">
        <v>0</v>
      </c>
      <c r="H548" s="61">
        <f>IF(F548=0,0,IF(G548&gt;0,G548/F548*100,0))</f>
        <v>0</v>
      </c>
      <c r="I548" s="61"/>
      <c r="J548" s="61">
        <v>0</v>
      </c>
      <c r="K548" s="61">
        <v>0</v>
      </c>
      <c r="L548" s="77">
        <v>0</v>
      </c>
      <c r="M548" s="61">
        <f>IF(K548=0,0,IF(L548&gt;0,L548/K548*100,0))</f>
        <v>0</v>
      </c>
      <c r="N548" s="61"/>
      <c r="O548" s="61">
        <v>0</v>
      </c>
    </row>
    <row r="549" spans="1:15" ht="15" customHeight="1">
      <c r="A549" s="67"/>
      <c r="B549" s="67"/>
      <c r="C549" s="68">
        <v>611200</v>
      </c>
      <c r="D549" s="145" t="s">
        <v>227</v>
      </c>
      <c r="E549" s="61"/>
      <c r="F549" s="61">
        <v>0</v>
      </c>
      <c r="G549" s="77">
        <v>0</v>
      </c>
      <c r="H549" s="61">
        <f>IF(F549=0,0,IF(G549&gt;0,G549/F549*100,0))</f>
        <v>0</v>
      </c>
      <c r="I549" s="61"/>
      <c r="J549" s="61">
        <v>0</v>
      </c>
      <c r="K549" s="61">
        <v>0</v>
      </c>
      <c r="L549" s="77">
        <v>0</v>
      </c>
      <c r="M549" s="61">
        <f>IF(K549=0,0,IF(L549&gt;0,L549/K549*100,0))</f>
        <v>0</v>
      </c>
      <c r="N549" s="61"/>
      <c r="O549" s="61">
        <v>0</v>
      </c>
    </row>
    <row r="550" spans="1:15" ht="4.5" customHeight="1">
      <c r="A550" s="67"/>
      <c r="B550" s="67"/>
      <c r="C550" s="68"/>
      <c r="D550" s="61"/>
      <c r="E550" s="61"/>
      <c r="F550" s="61"/>
      <c r="G550" s="77"/>
      <c r="H550" s="61"/>
      <c r="I550" s="61"/>
      <c r="J550" s="61"/>
      <c r="K550" s="61"/>
      <c r="L550" s="77"/>
      <c r="M550" s="61"/>
      <c r="N550" s="61"/>
      <c r="O550" s="61"/>
    </row>
    <row r="551" spans="1:15" ht="15.75" customHeight="1">
      <c r="A551" s="72"/>
      <c r="B551" s="72">
        <v>612</v>
      </c>
      <c r="C551" s="70"/>
      <c r="D551" s="74" t="s">
        <v>318</v>
      </c>
      <c r="E551" s="74">
        <v>43</v>
      </c>
      <c r="F551" s="74">
        <f>F553</f>
        <v>0</v>
      </c>
      <c r="G551" s="76">
        <f>G553</f>
        <v>0</v>
      </c>
      <c r="H551" s="74">
        <f>IF(F551=0,0,IF(G551&gt;0,G551/F551*100,0))</f>
        <v>0</v>
      </c>
      <c r="I551" s="74"/>
      <c r="J551" s="74">
        <f>J553</f>
        <v>0</v>
      </c>
      <c r="K551" s="74">
        <f>K553</f>
        <v>0</v>
      </c>
      <c r="L551" s="76">
        <f>L553</f>
        <v>0</v>
      </c>
      <c r="M551" s="74">
        <f>IF(K551=0,0,IF(L551&gt;0,L551/K551*100,0))</f>
        <v>0</v>
      </c>
      <c r="N551" s="74"/>
      <c r="O551" s="74">
        <f>O553</f>
        <v>0</v>
      </c>
    </row>
    <row r="552" spans="1:15" ht="4.5" customHeight="1">
      <c r="A552" s="67"/>
      <c r="B552" s="67"/>
      <c r="C552" s="68"/>
      <c r="D552" s="61"/>
      <c r="E552" s="61"/>
      <c r="F552" s="61"/>
      <c r="G552" s="77"/>
      <c r="H552" s="61"/>
      <c r="I552" s="61"/>
      <c r="J552" s="61"/>
      <c r="K552" s="61"/>
      <c r="L552" s="77"/>
      <c r="M552" s="61"/>
      <c r="N552" s="61"/>
      <c r="O552" s="61"/>
    </row>
    <row r="553" spans="1:15" ht="15" customHeight="1">
      <c r="A553" s="67"/>
      <c r="B553" s="67"/>
      <c r="C553" s="68">
        <v>612100</v>
      </c>
      <c r="D553" s="145" t="s">
        <v>318</v>
      </c>
      <c r="E553" s="61"/>
      <c r="F553" s="61">
        <v>0</v>
      </c>
      <c r="G553" s="77">
        <v>0</v>
      </c>
      <c r="H553" s="74">
        <f>IF(F553=0,0,IF(G553&gt;0,G553/F553*100,0))</f>
        <v>0</v>
      </c>
      <c r="I553" s="61"/>
      <c r="J553" s="61">
        <v>0</v>
      </c>
      <c r="K553" s="61">
        <v>0</v>
      </c>
      <c r="L553" s="77">
        <v>0</v>
      </c>
      <c r="M553" s="74">
        <f>IF(K553=0,0,IF(L553&gt;0,L553/K553*100,0))</f>
        <v>0</v>
      </c>
      <c r="N553" s="74"/>
      <c r="O553" s="61">
        <v>0</v>
      </c>
    </row>
    <row r="554" spans="1:15" ht="4.5" customHeight="1">
      <c r="A554" s="67"/>
      <c r="B554" s="67"/>
      <c r="C554" s="68"/>
      <c r="D554" s="61"/>
      <c r="E554" s="61"/>
      <c r="F554" s="61"/>
      <c r="G554" s="77"/>
      <c r="H554" s="61"/>
      <c r="I554" s="61"/>
      <c r="J554" s="61"/>
      <c r="K554" s="61"/>
      <c r="L554" s="77"/>
      <c r="M554" s="61"/>
      <c r="N554" s="61"/>
      <c r="O554" s="61"/>
    </row>
    <row r="555" spans="1:15" ht="15.75" customHeight="1">
      <c r="A555" s="72"/>
      <c r="B555" s="72">
        <v>613</v>
      </c>
      <c r="C555" s="70"/>
      <c r="D555" s="144" t="s">
        <v>202</v>
      </c>
      <c r="E555" s="74">
        <v>39</v>
      </c>
      <c r="F555" s="75">
        <f>F557+F566</f>
        <v>159300</v>
      </c>
      <c r="G555" s="256">
        <f>G557+G566</f>
        <v>145002.14</v>
      </c>
      <c r="H555" s="74">
        <f>IF(F555=0,0,IF(G555&gt;0,G555/F555*100,0))</f>
        <v>91.02456999372255</v>
      </c>
      <c r="I555" s="74"/>
      <c r="J555" s="74">
        <f>J557+J566</f>
        <v>213954</v>
      </c>
      <c r="K555" s="75">
        <f>K557+K566</f>
        <v>152100</v>
      </c>
      <c r="L555" s="256">
        <f>L557+L566</f>
        <v>54387.02</v>
      </c>
      <c r="M555" s="74">
        <f>IF(K555=0,0,IF(L555&gt;0,L555/K555*100,0))</f>
        <v>35.75740959894806</v>
      </c>
      <c r="N555" s="74"/>
      <c r="O555" s="75">
        <f>O557+O566</f>
        <v>152100</v>
      </c>
    </row>
    <row r="556" spans="1:15" ht="5.25" customHeight="1">
      <c r="A556" s="72"/>
      <c r="B556" s="72"/>
      <c r="C556" s="70"/>
      <c r="D556" s="144"/>
      <c r="E556" s="74"/>
      <c r="F556" s="61"/>
      <c r="G556" s="77"/>
      <c r="H556" s="61"/>
      <c r="I556" s="61"/>
      <c r="J556" s="61"/>
      <c r="K556" s="61"/>
      <c r="L556" s="77"/>
      <c r="M556" s="61"/>
      <c r="N556" s="61"/>
      <c r="O556" s="61"/>
    </row>
    <row r="557" spans="1:15" ht="15.75" customHeight="1">
      <c r="A557" s="72"/>
      <c r="B557" s="72"/>
      <c r="C557" s="70"/>
      <c r="D557" s="144" t="s">
        <v>203</v>
      </c>
      <c r="E557" s="74">
        <v>44</v>
      </c>
      <c r="F557" s="75">
        <f>SUM(F559:F564)</f>
        <v>13200</v>
      </c>
      <c r="G557" s="256">
        <f>SUM(G559:G564)</f>
        <v>5675.72</v>
      </c>
      <c r="H557" s="74">
        <f>IF(F557=0,0,IF(G557&gt;0,G557/F557*100,0))</f>
        <v>42.99787878787879</v>
      </c>
      <c r="I557" s="74"/>
      <c r="J557" s="74">
        <f>SUM(J559:J564)</f>
        <v>34800</v>
      </c>
      <c r="K557" s="75">
        <f>SUM(K559:K564)</f>
        <v>7550</v>
      </c>
      <c r="L557" s="256">
        <f>SUM(L559:L564)</f>
        <v>36.6</v>
      </c>
      <c r="M557" s="74">
        <f>IF(K557=0,0,IF(L557&gt;0,L557/K557*100,0))</f>
        <v>0.4847682119205298</v>
      </c>
      <c r="N557" s="74"/>
      <c r="O557" s="75">
        <f>SUM(O559:O564)</f>
        <v>7550</v>
      </c>
    </row>
    <row r="558" spans="1:15" ht="4.5" customHeight="1">
      <c r="A558" s="67"/>
      <c r="B558" s="67"/>
      <c r="C558" s="68"/>
      <c r="D558" s="61"/>
      <c r="E558" s="61"/>
      <c r="F558" s="61"/>
      <c r="G558" s="77"/>
      <c r="H558" s="61"/>
      <c r="I558" s="61"/>
      <c r="J558" s="61"/>
      <c r="K558" s="61"/>
      <c r="L558" s="77"/>
      <c r="M558" s="61"/>
      <c r="N558" s="61"/>
      <c r="O558" s="61"/>
    </row>
    <row r="559" spans="1:15" ht="21.75" customHeight="1">
      <c r="A559" s="141" t="s">
        <v>375</v>
      </c>
      <c r="B559" s="67"/>
      <c r="C559" s="68">
        <v>613115</v>
      </c>
      <c r="D559" s="145" t="s">
        <v>319</v>
      </c>
      <c r="E559" s="61"/>
      <c r="F559" s="61">
        <v>100</v>
      </c>
      <c r="G559" s="77">
        <v>0</v>
      </c>
      <c r="H559" s="61">
        <f aca="true" t="shared" si="42" ref="H559:H564">IF(F559=0,0,IF(G559&gt;0,G559/F559*100,0))</f>
        <v>0</v>
      </c>
      <c r="I559" s="61"/>
      <c r="J559" s="61">
        <v>2000</v>
      </c>
      <c r="K559" s="61">
        <v>100</v>
      </c>
      <c r="L559" s="77">
        <v>0</v>
      </c>
      <c r="M559" s="61">
        <f aca="true" t="shared" si="43" ref="M559:M564">IF(K559=0,0,IF(L559&gt;0,L559/K559*100,0))</f>
        <v>0</v>
      </c>
      <c r="N559" s="61"/>
      <c r="O559" s="61">
        <v>100</v>
      </c>
    </row>
    <row r="560" spans="1:15" ht="21.75" customHeight="1">
      <c r="A560" s="141" t="s">
        <v>375</v>
      </c>
      <c r="B560" s="67"/>
      <c r="C560" s="68">
        <v>613120</v>
      </c>
      <c r="D560" s="145" t="s">
        <v>320</v>
      </c>
      <c r="E560" s="61"/>
      <c r="F560" s="61">
        <v>1000</v>
      </c>
      <c r="G560" s="77">
        <v>0</v>
      </c>
      <c r="H560" s="61">
        <f t="shared" si="42"/>
        <v>0</v>
      </c>
      <c r="I560" s="61"/>
      <c r="J560" s="61">
        <v>2000</v>
      </c>
      <c r="K560" s="61">
        <v>300</v>
      </c>
      <c r="L560" s="77">
        <v>0</v>
      </c>
      <c r="M560" s="61">
        <f t="shared" si="43"/>
        <v>0</v>
      </c>
      <c r="N560" s="61"/>
      <c r="O560" s="61">
        <v>300</v>
      </c>
    </row>
    <row r="561" spans="1:15" ht="20.25" customHeight="1">
      <c r="A561" s="141" t="s">
        <v>375</v>
      </c>
      <c r="B561" s="67"/>
      <c r="C561" s="68">
        <v>613190</v>
      </c>
      <c r="D561" s="145" t="s">
        <v>57</v>
      </c>
      <c r="E561" s="61"/>
      <c r="F561" s="61">
        <v>0</v>
      </c>
      <c r="G561" s="77">
        <v>0</v>
      </c>
      <c r="H561" s="61">
        <f t="shared" si="42"/>
        <v>0</v>
      </c>
      <c r="I561" s="61"/>
      <c r="J561" s="61"/>
      <c r="K561" s="61">
        <v>0</v>
      </c>
      <c r="L561" s="77">
        <v>0</v>
      </c>
      <c r="M561" s="61">
        <f t="shared" si="43"/>
        <v>0</v>
      </c>
      <c r="N561" s="61"/>
      <c r="O561" s="61">
        <v>0</v>
      </c>
    </row>
    <row r="562" spans="1:15" ht="19.5" customHeight="1">
      <c r="A562" s="141" t="s">
        <v>375</v>
      </c>
      <c r="B562" s="67"/>
      <c r="C562" s="68">
        <v>613300</v>
      </c>
      <c r="D562" s="145" t="s">
        <v>344</v>
      </c>
      <c r="E562" s="61"/>
      <c r="F562" s="61">
        <v>300</v>
      </c>
      <c r="G562" s="77">
        <v>67.47</v>
      </c>
      <c r="H562" s="61">
        <f t="shared" si="42"/>
        <v>22.49</v>
      </c>
      <c r="I562" s="61"/>
      <c r="J562" s="61">
        <v>3300</v>
      </c>
      <c r="K562" s="61">
        <v>150</v>
      </c>
      <c r="L562" s="77">
        <v>36.6</v>
      </c>
      <c r="M562" s="61">
        <f t="shared" si="43"/>
        <v>24.400000000000002</v>
      </c>
      <c r="N562" s="61"/>
      <c r="O562" s="61">
        <v>150</v>
      </c>
    </row>
    <row r="563" spans="1:15" ht="23.25" customHeight="1">
      <c r="A563" s="141" t="s">
        <v>375</v>
      </c>
      <c r="B563" s="67"/>
      <c r="C563" s="68">
        <v>613400</v>
      </c>
      <c r="D563" s="145" t="s">
        <v>321</v>
      </c>
      <c r="E563" s="61"/>
      <c r="F563" s="61">
        <v>11700</v>
      </c>
      <c r="G563" s="77">
        <v>5608.25</v>
      </c>
      <c r="H563" s="61">
        <f t="shared" si="42"/>
        <v>47.93376068376068</v>
      </c>
      <c r="I563" s="61"/>
      <c r="J563" s="61">
        <v>25000</v>
      </c>
      <c r="K563" s="61">
        <v>7000</v>
      </c>
      <c r="L563" s="77">
        <v>0</v>
      </c>
      <c r="M563" s="61">
        <f t="shared" si="43"/>
        <v>0</v>
      </c>
      <c r="N563" s="61"/>
      <c r="O563" s="61">
        <v>7000</v>
      </c>
    </row>
    <row r="564" spans="1:15" ht="16.5" customHeight="1">
      <c r="A564" s="141" t="s">
        <v>375</v>
      </c>
      <c r="B564" s="67"/>
      <c r="C564" s="68">
        <v>613500</v>
      </c>
      <c r="D564" s="145" t="s">
        <v>343</v>
      </c>
      <c r="E564" s="61"/>
      <c r="F564" s="61">
        <v>100</v>
      </c>
      <c r="G564" s="77">
        <v>0</v>
      </c>
      <c r="H564" s="61">
        <f t="shared" si="42"/>
        <v>0</v>
      </c>
      <c r="I564" s="61"/>
      <c r="J564" s="61">
        <v>2500</v>
      </c>
      <c r="K564" s="61">
        <v>0</v>
      </c>
      <c r="L564" s="77">
        <v>0</v>
      </c>
      <c r="M564" s="61">
        <f t="shared" si="43"/>
        <v>0</v>
      </c>
      <c r="N564" s="61"/>
      <c r="O564" s="61">
        <v>0</v>
      </c>
    </row>
    <row r="565" spans="1:15" ht="5.25" customHeight="1">
      <c r="A565" s="67"/>
      <c r="B565" s="67"/>
      <c r="C565" s="68"/>
      <c r="D565" s="145"/>
      <c r="E565" s="61"/>
      <c r="F565" s="61"/>
      <c r="G565" s="77"/>
      <c r="H565" s="61"/>
      <c r="I565" s="61"/>
      <c r="J565" s="61"/>
      <c r="K565" s="61"/>
      <c r="L565" s="77"/>
      <c r="M565" s="61"/>
      <c r="N565" s="61"/>
      <c r="O565" s="61"/>
    </row>
    <row r="566" spans="1:15" ht="14.25" customHeight="1">
      <c r="A566" s="72"/>
      <c r="B566" s="72">
        <v>6139</v>
      </c>
      <c r="C566" s="68"/>
      <c r="D566" s="144" t="s">
        <v>323</v>
      </c>
      <c r="E566" s="74">
        <v>24</v>
      </c>
      <c r="F566" s="75">
        <f>SUM(F568:F580)</f>
        <v>146100</v>
      </c>
      <c r="G566" s="256">
        <f>SUM(G568:G580)</f>
        <v>139326.42</v>
      </c>
      <c r="H566" s="74">
        <f>IF(F566=0,0,IF(G566&gt;0,G566/F566*100,0))</f>
        <v>95.36373716632444</v>
      </c>
      <c r="I566" s="74"/>
      <c r="J566" s="74">
        <f>SUM(J568:J580)</f>
        <v>179154</v>
      </c>
      <c r="K566" s="75">
        <f>SUM(K568:K580)</f>
        <v>144550</v>
      </c>
      <c r="L566" s="256">
        <f>SUM(L568:L580)</f>
        <v>54350.42</v>
      </c>
      <c r="M566" s="74">
        <f>IF(K566=0,0,IF(L566&gt;0,L566/K566*100,0))</f>
        <v>37.59973711518506</v>
      </c>
      <c r="N566" s="74"/>
      <c r="O566" s="75">
        <f>SUM(O568:O580)</f>
        <v>144550</v>
      </c>
    </row>
    <row r="567" spans="1:15" ht="5.25" customHeight="1">
      <c r="A567" s="67"/>
      <c r="B567" s="67"/>
      <c r="C567" s="68"/>
      <c r="D567" s="144"/>
      <c r="E567" s="74"/>
      <c r="F567" s="61"/>
      <c r="G567" s="77"/>
      <c r="H567" s="61"/>
      <c r="I567" s="61"/>
      <c r="J567" s="61"/>
      <c r="K567" s="61"/>
      <c r="L567" s="77"/>
      <c r="M567" s="61"/>
      <c r="N567" s="61"/>
      <c r="O567" s="61"/>
    </row>
    <row r="568" spans="1:15" ht="21" customHeight="1">
      <c r="A568" s="141" t="s">
        <v>375</v>
      </c>
      <c r="B568" s="67"/>
      <c r="C568" s="68">
        <v>613913</v>
      </c>
      <c r="D568" s="193" t="s">
        <v>128</v>
      </c>
      <c r="E568" s="61"/>
      <c r="F568" s="61">
        <v>5000</v>
      </c>
      <c r="G568" s="77">
        <v>5000</v>
      </c>
      <c r="H568" s="61">
        <f aca="true" t="shared" si="44" ref="H568:H578">IF(F568=0,0,IF(G568&gt;0,G568/F568*100,0))</f>
        <v>100</v>
      </c>
      <c r="I568" s="61"/>
      <c r="J568" s="61">
        <v>5000</v>
      </c>
      <c r="K568" s="61">
        <v>5000</v>
      </c>
      <c r="L568" s="77">
        <v>2500</v>
      </c>
      <c r="M568" s="61">
        <f aca="true" t="shared" si="45" ref="M568:M578">IF(K568=0,0,IF(L568&gt;0,L568/K568*100,0))</f>
        <v>50</v>
      </c>
      <c r="N568" s="61"/>
      <c r="O568" s="61">
        <v>5000</v>
      </c>
    </row>
    <row r="569" spans="1:15" ht="19.5" customHeight="1">
      <c r="A569" s="141" t="s">
        <v>375</v>
      </c>
      <c r="B569" s="67"/>
      <c r="C569" s="68">
        <v>613914</v>
      </c>
      <c r="D569" s="194" t="s">
        <v>345</v>
      </c>
      <c r="E569" s="61"/>
      <c r="F569" s="61">
        <v>1000</v>
      </c>
      <c r="G569" s="77">
        <v>395.31</v>
      </c>
      <c r="H569" s="61">
        <f t="shared" si="44"/>
        <v>39.531</v>
      </c>
      <c r="I569" s="61"/>
      <c r="J569" s="61">
        <v>3000</v>
      </c>
      <c r="K569" s="61">
        <v>1000</v>
      </c>
      <c r="L569" s="77">
        <v>297.48</v>
      </c>
      <c r="M569" s="61">
        <f t="shared" si="45"/>
        <v>29.748</v>
      </c>
      <c r="N569" s="61"/>
      <c r="O569" s="61">
        <v>1000</v>
      </c>
    </row>
    <row r="570" spans="1:15" ht="19.5" customHeight="1">
      <c r="A570" s="141" t="s">
        <v>375</v>
      </c>
      <c r="B570" s="67"/>
      <c r="C570" s="68">
        <v>613974</v>
      </c>
      <c r="D570" s="193" t="s">
        <v>129</v>
      </c>
      <c r="E570" s="61"/>
      <c r="F570" s="61">
        <v>15000</v>
      </c>
      <c r="G570" s="77">
        <v>19499.82</v>
      </c>
      <c r="H570" s="61">
        <f t="shared" si="44"/>
        <v>129.9988</v>
      </c>
      <c r="I570" s="61"/>
      <c r="J570" s="61">
        <v>51000</v>
      </c>
      <c r="K570" s="61">
        <v>15000</v>
      </c>
      <c r="L570" s="77">
        <v>7949.97</v>
      </c>
      <c r="M570" s="61">
        <f t="shared" si="45"/>
        <v>52.99979999999999</v>
      </c>
      <c r="N570" s="61"/>
      <c r="O570" s="61">
        <v>15000</v>
      </c>
    </row>
    <row r="571" spans="1:15" ht="16.5" customHeight="1">
      <c r="A571" s="424"/>
      <c r="B571" s="424"/>
      <c r="C571" s="424"/>
      <c r="D571" s="424"/>
      <c r="E571" s="59"/>
      <c r="F571" s="419" t="s">
        <v>497</v>
      </c>
      <c r="G571" s="420"/>
      <c r="H571" s="421"/>
      <c r="I571" s="61"/>
      <c r="J571" s="419" t="s">
        <v>498</v>
      </c>
      <c r="K571" s="420"/>
      <c r="L571" s="420"/>
      <c r="M571" s="420"/>
      <c r="N571" s="59"/>
      <c r="O571" s="425" t="s">
        <v>499</v>
      </c>
    </row>
    <row r="572" spans="1:15" ht="51.75" customHeight="1">
      <c r="A572" s="423" t="s">
        <v>392</v>
      </c>
      <c r="B572" s="423"/>
      <c r="C572" s="423"/>
      <c r="D572" s="63" t="s">
        <v>300</v>
      </c>
      <c r="E572" s="64"/>
      <c r="F572" s="254" t="s">
        <v>201</v>
      </c>
      <c r="G572" s="254" t="s">
        <v>204</v>
      </c>
      <c r="H572" s="64" t="s">
        <v>205</v>
      </c>
      <c r="I572" s="65"/>
      <c r="J572" s="64" t="s">
        <v>201</v>
      </c>
      <c r="K572" s="64" t="s">
        <v>201</v>
      </c>
      <c r="L572" s="254" t="s">
        <v>204</v>
      </c>
      <c r="M572" s="64" t="s">
        <v>205</v>
      </c>
      <c r="N572" s="64"/>
      <c r="O572" s="426"/>
    </row>
    <row r="573" spans="1:15" ht="37.5" customHeight="1">
      <c r="A573" s="62" t="s">
        <v>374</v>
      </c>
      <c r="B573" s="62" t="s">
        <v>206</v>
      </c>
      <c r="C573" s="62" t="s">
        <v>210</v>
      </c>
      <c r="D573" s="63"/>
      <c r="E573" s="65"/>
      <c r="F573" s="255" t="s">
        <v>207</v>
      </c>
      <c r="G573" s="255" t="s">
        <v>207</v>
      </c>
      <c r="H573" s="65" t="s">
        <v>208</v>
      </c>
      <c r="I573" s="65"/>
      <c r="J573" s="65" t="s">
        <v>207</v>
      </c>
      <c r="K573" s="65" t="s">
        <v>207</v>
      </c>
      <c r="L573" s="255" t="s">
        <v>207</v>
      </c>
      <c r="M573" s="65" t="s">
        <v>208</v>
      </c>
      <c r="N573" s="65"/>
      <c r="O573" s="65" t="s">
        <v>207</v>
      </c>
    </row>
    <row r="574" spans="1:15" ht="30.75" customHeight="1">
      <c r="A574" s="141" t="s">
        <v>375</v>
      </c>
      <c r="B574" s="67"/>
      <c r="C574" s="68">
        <v>613975</v>
      </c>
      <c r="D574" s="193" t="s">
        <v>113</v>
      </c>
      <c r="E574" s="61"/>
      <c r="F574" s="61">
        <v>98400</v>
      </c>
      <c r="G574" s="77">
        <v>89300</v>
      </c>
      <c r="H574" s="61">
        <f t="shared" si="44"/>
        <v>90.7520325203252</v>
      </c>
      <c r="I574" s="61"/>
      <c r="J574" s="61">
        <v>91735</v>
      </c>
      <c r="K574" s="61">
        <v>98400</v>
      </c>
      <c r="L574" s="77">
        <v>33900</v>
      </c>
      <c r="M574" s="61">
        <f t="shared" si="45"/>
        <v>34.45121951219512</v>
      </c>
      <c r="N574" s="61"/>
      <c r="O574" s="61">
        <v>98400</v>
      </c>
    </row>
    <row r="575" spans="1:15" ht="33" customHeight="1">
      <c r="A575" s="141" t="s">
        <v>375</v>
      </c>
      <c r="B575" s="67"/>
      <c r="C575" s="68">
        <v>613983</v>
      </c>
      <c r="D575" s="193" t="s">
        <v>114</v>
      </c>
      <c r="E575" s="61"/>
      <c r="F575" s="61">
        <v>600</v>
      </c>
      <c r="G575" s="77">
        <v>543.96</v>
      </c>
      <c r="H575" s="61">
        <f t="shared" si="44"/>
        <v>90.66000000000001</v>
      </c>
      <c r="I575" s="61"/>
      <c r="J575" s="61">
        <v>610</v>
      </c>
      <c r="K575" s="61">
        <v>750</v>
      </c>
      <c r="L575" s="77">
        <v>209.25</v>
      </c>
      <c r="M575" s="61">
        <f t="shared" si="45"/>
        <v>27.900000000000002</v>
      </c>
      <c r="N575" s="61"/>
      <c r="O575" s="61">
        <v>750</v>
      </c>
    </row>
    <row r="576" spans="1:15" ht="29.25" customHeight="1">
      <c r="A576" s="141" t="s">
        <v>375</v>
      </c>
      <c r="B576" s="67"/>
      <c r="C576" s="68">
        <v>613986</v>
      </c>
      <c r="D576" s="193" t="s">
        <v>115</v>
      </c>
      <c r="E576" s="61"/>
      <c r="F576" s="61">
        <v>5400</v>
      </c>
      <c r="G576" s="77">
        <v>5037.01</v>
      </c>
      <c r="H576" s="61">
        <f t="shared" si="44"/>
        <v>93.27796296296297</v>
      </c>
      <c r="I576" s="61"/>
      <c r="J576" s="61">
        <v>5676</v>
      </c>
      <c r="K576" s="61">
        <v>5400</v>
      </c>
      <c r="L576" s="77">
        <v>1937.51</v>
      </c>
      <c r="M576" s="61">
        <f t="shared" si="45"/>
        <v>35.879814814814814</v>
      </c>
      <c r="N576" s="61"/>
      <c r="O576" s="61">
        <v>5400</v>
      </c>
    </row>
    <row r="577" spans="1:15" ht="31.5" customHeight="1">
      <c r="A577" s="141" t="s">
        <v>375</v>
      </c>
      <c r="B577" s="67"/>
      <c r="C577" s="68">
        <v>613987</v>
      </c>
      <c r="D577" s="193" t="s">
        <v>116</v>
      </c>
      <c r="E577" s="61"/>
      <c r="F577" s="61">
        <v>8000</v>
      </c>
      <c r="G577" s="77">
        <v>7539.33</v>
      </c>
      <c r="H577" s="61">
        <f t="shared" si="44"/>
        <v>94.241625</v>
      </c>
      <c r="I577" s="61"/>
      <c r="J577" s="61">
        <v>8513</v>
      </c>
      <c r="K577" s="61">
        <v>7000</v>
      </c>
      <c r="L577" s="77">
        <v>2906.24</v>
      </c>
      <c r="M577" s="61">
        <f t="shared" si="45"/>
        <v>41.51771428571428</v>
      </c>
      <c r="N577" s="61"/>
      <c r="O577" s="61">
        <v>7000</v>
      </c>
    </row>
    <row r="578" spans="1:15" ht="32.25" customHeight="1">
      <c r="A578" s="141" t="s">
        <v>375</v>
      </c>
      <c r="B578" s="67"/>
      <c r="C578" s="68">
        <v>613988</v>
      </c>
      <c r="D578" s="193" t="s">
        <v>117</v>
      </c>
      <c r="E578" s="61"/>
      <c r="F578" s="61">
        <v>12700</v>
      </c>
      <c r="G578" s="77">
        <v>12010.99</v>
      </c>
      <c r="H578" s="61">
        <f t="shared" si="44"/>
        <v>94.57472440944882</v>
      </c>
      <c r="I578" s="61"/>
      <c r="J578" s="61">
        <v>13620</v>
      </c>
      <c r="K578" s="61">
        <v>12000</v>
      </c>
      <c r="L578" s="77">
        <v>4649.97</v>
      </c>
      <c r="M578" s="61">
        <f t="shared" si="45"/>
        <v>38.74975</v>
      </c>
      <c r="N578" s="61"/>
      <c r="O578" s="61">
        <v>12000</v>
      </c>
    </row>
    <row r="579" spans="1:4" ht="9" customHeight="1" hidden="1">
      <c r="A579" s="210"/>
      <c r="D579" s="238"/>
    </row>
    <row r="580" spans="1:4" ht="8.25" customHeight="1" hidden="1">
      <c r="A580" s="210"/>
      <c r="D580" s="238"/>
    </row>
    <row r="581" spans="1:15" ht="0.75" customHeight="1">
      <c r="A581" s="67"/>
      <c r="B581" s="67"/>
      <c r="C581" s="68"/>
      <c r="D581" s="194"/>
      <c r="E581" s="61"/>
      <c r="F581" s="77"/>
      <c r="G581" s="77"/>
      <c r="H581" s="61"/>
      <c r="I581" s="61"/>
      <c r="J581" s="61"/>
      <c r="K581" s="61"/>
      <c r="L581" s="77"/>
      <c r="M581" s="61"/>
      <c r="N581" s="61"/>
      <c r="O581" s="61"/>
    </row>
    <row r="582" spans="1:15" ht="5.25" customHeight="1">
      <c r="A582" s="72"/>
      <c r="B582" s="72"/>
      <c r="C582" s="70"/>
      <c r="D582" s="144"/>
      <c r="E582" s="61"/>
      <c r="F582" s="77"/>
      <c r="G582" s="77"/>
      <c r="H582" s="61"/>
      <c r="I582" s="61"/>
      <c r="J582" s="61"/>
      <c r="K582" s="61"/>
      <c r="L582" s="77"/>
      <c r="M582" s="61"/>
      <c r="N582" s="61"/>
      <c r="O582" s="61"/>
    </row>
    <row r="583" spans="1:15" ht="18" customHeight="1">
      <c r="A583" s="72"/>
      <c r="B583" s="72">
        <v>614</v>
      </c>
      <c r="C583" s="140"/>
      <c r="D583" s="151" t="s">
        <v>119</v>
      </c>
      <c r="E583" s="74">
        <v>32</v>
      </c>
      <c r="F583" s="75">
        <f>SUM(F585:F586)</f>
        <v>77500</v>
      </c>
      <c r="G583" s="256">
        <f>SUM(G585:G586)</f>
        <v>66727.12</v>
      </c>
      <c r="H583" s="74">
        <f>IF(F583=0,0,IF(G583&gt;0,G583/F583*100,0))</f>
        <v>86.09950967741935</v>
      </c>
      <c r="I583" s="74"/>
      <c r="J583" s="74">
        <f>SUM(J585:J586)</f>
        <v>145400</v>
      </c>
      <c r="K583" s="75">
        <f>SUM(K585:K586)</f>
        <v>112500</v>
      </c>
      <c r="L583" s="256">
        <f>SUM(L585:L586)</f>
        <v>35238.18</v>
      </c>
      <c r="M583" s="74">
        <f>IF(K583=0,0,IF(L583&gt;0,L583/K583*100,0))</f>
        <v>31.322826666666664</v>
      </c>
      <c r="N583" s="74"/>
      <c r="O583" s="75">
        <f>SUM(O585:O586)</f>
        <v>80500</v>
      </c>
    </row>
    <row r="584" spans="1:15" ht="4.5" customHeight="1">
      <c r="A584" s="67"/>
      <c r="B584" s="67"/>
      <c r="C584" s="68"/>
      <c r="D584" s="61"/>
      <c r="E584" s="61"/>
      <c r="F584" s="61"/>
      <c r="G584" s="77"/>
      <c r="H584" s="61"/>
      <c r="I584" s="61"/>
      <c r="J584" s="61"/>
      <c r="K584" s="61"/>
      <c r="L584" s="77"/>
      <c r="M584" s="61"/>
      <c r="N584" s="61"/>
      <c r="O584" s="61"/>
    </row>
    <row r="585" spans="1:15" ht="16.5" customHeight="1">
      <c r="A585" s="141" t="s">
        <v>375</v>
      </c>
      <c r="B585" s="67">
        <v>121</v>
      </c>
      <c r="C585" s="68">
        <v>614323</v>
      </c>
      <c r="D585" s="61" t="s">
        <v>89</v>
      </c>
      <c r="E585" s="61"/>
      <c r="F585" s="61">
        <v>62500</v>
      </c>
      <c r="G585" s="77">
        <v>62500</v>
      </c>
      <c r="H585" s="61">
        <f>IF(F585=0,0,IF(G585&gt;0,G585/F585*100,0))</f>
        <v>100</v>
      </c>
      <c r="I585" s="61"/>
      <c r="J585" s="61">
        <v>125400</v>
      </c>
      <c r="K585" s="61">
        <v>62500</v>
      </c>
      <c r="L585" s="77">
        <v>31250.36</v>
      </c>
      <c r="M585" s="61">
        <f>IF(K585=0,0,IF(L585&gt;0,L585/K585*100,0))</f>
        <v>50.000575999999995</v>
      </c>
      <c r="N585" s="61"/>
      <c r="O585" s="61">
        <v>62500</v>
      </c>
    </row>
    <row r="586" spans="1:15" ht="16.5" customHeight="1">
      <c r="A586" s="141" t="s">
        <v>375</v>
      </c>
      <c r="B586" s="67">
        <v>122</v>
      </c>
      <c r="C586" s="68">
        <v>614311</v>
      </c>
      <c r="D586" s="195" t="s">
        <v>118</v>
      </c>
      <c r="E586" s="61"/>
      <c r="F586" s="61">
        <v>15000</v>
      </c>
      <c r="G586" s="77">
        <v>4227.12</v>
      </c>
      <c r="H586" s="61">
        <f>IF(F586=0,0,IF(G586&gt;0,G586/F586*100,0))</f>
        <v>28.1808</v>
      </c>
      <c r="I586" s="61"/>
      <c r="J586" s="61">
        <v>20000</v>
      </c>
      <c r="K586" s="61">
        <v>50000</v>
      </c>
      <c r="L586" s="77">
        <v>3987.82</v>
      </c>
      <c r="M586" s="61">
        <f>IF(K586=0,0,IF(L586&gt;0,L586/K586*100,0))</f>
        <v>7.97564</v>
      </c>
      <c r="N586" s="61"/>
      <c r="O586" s="61">
        <v>18000</v>
      </c>
    </row>
    <row r="587" spans="1:15" ht="5.25" customHeight="1">
      <c r="A587" s="67"/>
      <c r="B587" s="67"/>
      <c r="C587" s="68"/>
      <c r="D587" s="195"/>
      <c r="E587" s="61"/>
      <c r="F587" s="61"/>
      <c r="G587" s="77"/>
      <c r="I587" s="61"/>
      <c r="J587" s="61"/>
      <c r="K587" s="61"/>
      <c r="L587" s="77"/>
      <c r="O587" s="61"/>
    </row>
    <row r="588" spans="1:15" ht="33" customHeight="1">
      <c r="A588" s="167"/>
      <c r="B588" s="167">
        <v>61</v>
      </c>
      <c r="C588" s="196"/>
      <c r="D588" s="71" t="s">
        <v>161</v>
      </c>
      <c r="E588" s="157"/>
      <c r="F588" s="197">
        <f>F555+F583</f>
        <v>236800</v>
      </c>
      <c r="G588" s="276">
        <f>G555+G583</f>
        <v>211729.26</v>
      </c>
      <c r="H588" s="74">
        <f>IF(F588=0,0,IF(G588&gt;0,G588/F588*100,0))</f>
        <v>89.41269425675677</v>
      </c>
      <c r="I588" s="157"/>
      <c r="J588" s="157"/>
      <c r="K588" s="197">
        <f>K555+K583</f>
        <v>264600</v>
      </c>
      <c r="L588" s="276">
        <f>L555+L583</f>
        <v>89625.2</v>
      </c>
      <c r="M588" s="74">
        <f>IF(K588=0,0,IF(L588&gt;0,L588/K588*100,0))</f>
        <v>33.87195767195767</v>
      </c>
      <c r="N588" s="74"/>
      <c r="O588" s="197">
        <f>O555+O583</f>
        <v>232600</v>
      </c>
    </row>
    <row r="589" spans="1:15" ht="5.25" customHeight="1">
      <c r="A589" s="67"/>
      <c r="B589" s="67"/>
      <c r="C589" s="68"/>
      <c r="D589" s="195"/>
      <c r="E589" s="61"/>
      <c r="F589" s="61"/>
      <c r="G589" s="77"/>
      <c r="I589" s="61"/>
      <c r="J589" s="61"/>
      <c r="K589" s="61"/>
      <c r="L589" s="77"/>
      <c r="O589" s="61"/>
    </row>
    <row r="590" spans="1:15" ht="27.75" customHeight="1">
      <c r="A590" s="70"/>
      <c r="B590" s="70">
        <v>82</v>
      </c>
      <c r="C590" s="102"/>
      <c r="D590" s="103" t="s">
        <v>162</v>
      </c>
      <c r="E590" s="59"/>
      <c r="F590" s="59"/>
      <c r="G590" s="277"/>
      <c r="H590" s="59"/>
      <c r="I590" s="59"/>
      <c r="J590" s="59"/>
      <c r="K590" s="59"/>
      <c r="L590" s="277"/>
      <c r="M590" s="59"/>
      <c r="N590" s="59"/>
      <c r="O590" s="59"/>
    </row>
    <row r="591" spans="1:15" ht="6.75" customHeight="1">
      <c r="A591" s="102"/>
      <c r="B591" s="102"/>
      <c r="C591" s="102"/>
      <c r="D591" s="103"/>
      <c r="E591" s="59"/>
      <c r="F591" s="59"/>
      <c r="G591" s="277"/>
      <c r="H591" s="104"/>
      <c r="I591" s="59"/>
      <c r="J591" s="59"/>
      <c r="K591" s="59"/>
      <c r="L591" s="277"/>
      <c r="M591" s="104"/>
      <c r="N591" s="104"/>
      <c r="O591" s="59"/>
    </row>
    <row r="592" spans="1:15" ht="30" customHeight="1">
      <c r="A592" s="72"/>
      <c r="B592" s="72">
        <v>821</v>
      </c>
      <c r="C592" s="68"/>
      <c r="D592" s="151" t="s">
        <v>338</v>
      </c>
      <c r="E592" s="61"/>
      <c r="F592" s="74">
        <f>SUM(F594)</f>
        <v>0</v>
      </c>
      <c r="G592" s="76">
        <f>SUM(G594)</f>
        <v>0</v>
      </c>
      <c r="H592" s="74">
        <f>IF(F592=0,0,IF(G592&gt;0,G592/F592*100,0))</f>
        <v>0</v>
      </c>
      <c r="I592" s="74"/>
      <c r="J592" s="74">
        <f>SUM(J594)</f>
        <v>0</v>
      </c>
      <c r="K592" s="74">
        <f>SUM(K594)</f>
        <v>0</v>
      </c>
      <c r="L592" s="76">
        <f>SUM(L594)</f>
        <v>0</v>
      </c>
      <c r="M592" s="74">
        <f>IF(K592=0,0,IF(L592&gt;0,L592/K592*100,0))</f>
        <v>0</v>
      </c>
      <c r="N592" s="74"/>
      <c r="O592" s="74">
        <f>SUM(O594)</f>
        <v>0</v>
      </c>
    </row>
    <row r="593" spans="1:15" ht="5.25" customHeight="1">
      <c r="A593" s="67"/>
      <c r="B593" s="67"/>
      <c r="C593" s="68"/>
      <c r="D593" s="195"/>
      <c r="E593" s="61"/>
      <c r="F593" s="61"/>
      <c r="G593" s="77"/>
      <c r="H593" s="61"/>
      <c r="I593" s="61"/>
      <c r="J593" s="61"/>
      <c r="K593" s="61"/>
      <c r="L593" s="77"/>
      <c r="M593" s="61"/>
      <c r="N593" s="61"/>
      <c r="O593" s="61"/>
    </row>
    <row r="594" spans="1:15" ht="23.25" customHeight="1">
      <c r="A594" s="67"/>
      <c r="B594" s="67"/>
      <c r="C594" s="68"/>
      <c r="D594" s="151" t="s">
        <v>339</v>
      </c>
      <c r="E594" s="61"/>
      <c r="F594" s="74">
        <f>SUM(F596)</f>
        <v>0</v>
      </c>
      <c r="G594" s="76">
        <f>SUM(G596)</f>
        <v>0</v>
      </c>
      <c r="H594" s="74">
        <f>IF(F594=0,0,IF(G594&gt;0,G594/F594*100,0))</f>
        <v>0</v>
      </c>
      <c r="I594" s="74"/>
      <c r="J594" s="74">
        <f>SUM(J596)</f>
        <v>0</v>
      </c>
      <c r="K594" s="74">
        <f>SUM(K596)</f>
        <v>0</v>
      </c>
      <c r="L594" s="76">
        <f>SUM(L596)</f>
        <v>0</v>
      </c>
      <c r="M594" s="74">
        <f>IF(K594=0,0,IF(L594&gt;0,L594/K594*100,0))</f>
        <v>0</v>
      </c>
      <c r="N594" s="74"/>
      <c r="O594" s="74">
        <f>SUM(O596)</f>
        <v>0</v>
      </c>
    </row>
    <row r="595" spans="1:15" ht="5.25" customHeight="1">
      <c r="A595" s="67"/>
      <c r="B595" s="67"/>
      <c r="C595" s="68"/>
      <c r="D595" s="195"/>
      <c r="E595" s="61"/>
      <c r="F595" s="61"/>
      <c r="G595" s="77"/>
      <c r="H595" s="61"/>
      <c r="I595" s="61"/>
      <c r="J595" s="61"/>
      <c r="K595" s="61"/>
      <c r="L595" s="77"/>
      <c r="M595" s="61"/>
      <c r="N595" s="61"/>
      <c r="O595" s="61"/>
    </row>
    <row r="596" spans="1:15" ht="26.25" customHeight="1">
      <c r="A596" s="141" t="s">
        <v>375</v>
      </c>
      <c r="B596" s="67"/>
      <c r="C596" s="68">
        <v>821313</v>
      </c>
      <c r="D596" s="195" t="s">
        <v>260</v>
      </c>
      <c r="E596" s="61"/>
      <c r="F596" s="61">
        <v>0</v>
      </c>
      <c r="G596" s="77">
        <v>0</v>
      </c>
      <c r="H596" s="61">
        <f>IF(F596=0,0,IF(G596&gt;0,G596/F596*100,0))</f>
        <v>0</v>
      </c>
      <c r="I596" s="61"/>
      <c r="J596" s="61">
        <v>0</v>
      </c>
      <c r="K596" s="61">
        <v>0</v>
      </c>
      <c r="L596" s="77">
        <v>0</v>
      </c>
      <c r="M596" s="61">
        <f>IF(K596=0,0,IF(L596&gt;0,L596/K596*100,0))</f>
        <v>0</v>
      </c>
      <c r="N596" s="61"/>
      <c r="O596" s="61">
        <v>0</v>
      </c>
    </row>
    <row r="597" spans="1:15" ht="24.75" customHeight="1">
      <c r="A597" s="141" t="s">
        <v>375</v>
      </c>
      <c r="B597" s="67"/>
      <c r="C597" s="68">
        <v>821594</v>
      </c>
      <c r="D597" s="195" t="s">
        <v>173</v>
      </c>
      <c r="E597" s="61"/>
      <c r="F597" s="61">
        <v>0</v>
      </c>
      <c r="G597" s="77">
        <v>0</v>
      </c>
      <c r="H597" s="61">
        <f>IF(F597=0,0,IF(G597&gt;0,G597/F597*100,0))</f>
        <v>0</v>
      </c>
      <c r="I597" s="61"/>
      <c r="J597" s="61"/>
      <c r="K597" s="61">
        <v>0</v>
      </c>
      <c r="L597" s="77">
        <v>0</v>
      </c>
      <c r="M597" s="61">
        <f>IF(K597=0,0,IF(L597&gt;0,L597/K597*100,0))</f>
        <v>0</v>
      </c>
      <c r="N597" s="61"/>
      <c r="O597" s="61">
        <v>0</v>
      </c>
    </row>
    <row r="598" spans="1:15" ht="5.25" customHeight="1">
      <c r="A598" s="67"/>
      <c r="B598" s="67"/>
      <c r="C598" s="68"/>
      <c r="D598" s="195"/>
      <c r="E598" s="61"/>
      <c r="F598" s="61"/>
      <c r="G598" s="77"/>
      <c r="H598" s="61"/>
      <c r="I598" s="61"/>
      <c r="J598" s="61"/>
      <c r="K598" s="61"/>
      <c r="L598" s="77"/>
      <c r="M598" s="61"/>
      <c r="N598" s="61"/>
      <c r="O598" s="61"/>
    </row>
    <row r="599" spans="1:15" ht="37.5" customHeight="1">
      <c r="A599" s="70"/>
      <c r="B599" s="70">
        <v>82</v>
      </c>
      <c r="C599" s="70"/>
      <c r="D599" s="129" t="s">
        <v>163</v>
      </c>
      <c r="E599" s="74"/>
      <c r="F599" s="74">
        <f>F592</f>
        <v>0</v>
      </c>
      <c r="G599" s="76">
        <f>G592</f>
        <v>0</v>
      </c>
      <c r="H599" s="74">
        <f>IF(F599=0,0,IF(G599&gt;0,G599/F599*100,0))</f>
        <v>0</v>
      </c>
      <c r="I599" s="74"/>
      <c r="J599" s="74"/>
      <c r="K599" s="74">
        <f>K592</f>
        <v>0</v>
      </c>
      <c r="L599" s="76">
        <f>L592</f>
        <v>0</v>
      </c>
      <c r="M599" s="74">
        <f>IF(K599=0,0,IF(L599&gt;0,L599/K599*100,0))</f>
        <v>0</v>
      </c>
      <c r="N599" s="74"/>
      <c r="O599" s="74">
        <f>O592</f>
        <v>0</v>
      </c>
    </row>
    <row r="600" spans="1:15" ht="4.5" customHeight="1">
      <c r="A600" s="72"/>
      <c r="B600" s="72"/>
      <c r="C600" s="70"/>
      <c r="D600" s="129"/>
      <c r="E600" s="74"/>
      <c r="F600" s="74"/>
      <c r="G600" s="76"/>
      <c r="H600" s="61"/>
      <c r="I600" s="74"/>
      <c r="J600" s="74"/>
      <c r="K600" s="74"/>
      <c r="L600" s="76"/>
      <c r="M600" s="61"/>
      <c r="N600" s="61"/>
      <c r="O600" s="74"/>
    </row>
    <row r="601" spans="1:15" ht="48.75" customHeight="1" thickBot="1">
      <c r="A601" s="198"/>
      <c r="B601" s="198"/>
      <c r="C601" s="199"/>
      <c r="D601" s="132" t="s">
        <v>174</v>
      </c>
      <c r="E601" s="133">
        <v>35</v>
      </c>
      <c r="F601" s="133">
        <f>F557+F566+F583+F592</f>
        <v>236800</v>
      </c>
      <c r="G601" s="278">
        <f>G557+G566+G583+G592</f>
        <v>211729.26</v>
      </c>
      <c r="H601" s="134">
        <f>IF(F601=0,0,IF(G601&gt;0,G601/F601*100,0))</f>
        <v>89.41269425675677</v>
      </c>
      <c r="I601" s="133"/>
      <c r="J601" s="133">
        <f>J583+J566+J557+J551+J544+J592</f>
        <v>359354</v>
      </c>
      <c r="K601" s="133">
        <f>K557+K566+K583+K592</f>
        <v>264600</v>
      </c>
      <c r="L601" s="278">
        <f>L557+L566+L583+L592</f>
        <v>89625.2</v>
      </c>
      <c r="M601" s="134">
        <f>IF(K601=0,0,IF(L601&gt;0,L601/K601*100,0))</f>
        <v>33.87195767195767</v>
      </c>
      <c r="N601" s="134"/>
      <c r="O601" s="133">
        <f>O557+O566+O583+O592</f>
        <v>232600</v>
      </c>
    </row>
    <row r="602" spans="1:15" ht="6" customHeight="1" hidden="1" thickBot="1">
      <c r="A602" s="154"/>
      <c r="B602" s="154"/>
      <c r="C602" s="155"/>
      <c r="D602" s="127"/>
      <c r="E602" s="127"/>
      <c r="F602" s="279"/>
      <c r="G602" s="279"/>
      <c r="H602" s="200"/>
      <c r="I602" s="200"/>
      <c r="J602" s="200"/>
      <c r="K602" s="200"/>
      <c r="L602" s="279"/>
      <c r="M602" s="200"/>
      <c r="N602" s="200"/>
      <c r="O602" s="200"/>
    </row>
    <row r="603" spans="1:15" ht="19.5" customHeight="1" hidden="1">
      <c r="A603" s="172"/>
      <c r="B603" s="172"/>
      <c r="C603" s="167"/>
      <c r="D603" s="168"/>
      <c r="E603" s="169"/>
      <c r="F603" s="270"/>
      <c r="G603" s="270"/>
      <c r="H603" s="169"/>
      <c r="I603" s="169"/>
      <c r="J603" s="169"/>
      <c r="K603" s="169"/>
      <c r="L603" s="270"/>
      <c r="M603" s="169"/>
      <c r="N603" s="169"/>
      <c r="O603" s="169"/>
    </row>
    <row r="604" spans="1:15" ht="24.75" customHeight="1" hidden="1">
      <c r="A604" s="172"/>
      <c r="B604" s="172"/>
      <c r="C604" s="167"/>
      <c r="D604" s="168"/>
      <c r="E604" s="169"/>
      <c r="F604" s="270"/>
      <c r="G604" s="270"/>
      <c r="H604" s="169"/>
      <c r="I604" s="169"/>
      <c r="J604" s="169"/>
      <c r="K604" s="169"/>
      <c r="L604" s="270"/>
      <c r="M604" s="169"/>
      <c r="N604" s="169"/>
      <c r="O604" s="169"/>
    </row>
    <row r="605" spans="1:15" ht="24.75" customHeight="1" hidden="1">
      <c r="A605" s="172"/>
      <c r="B605" s="172"/>
      <c r="C605" s="167"/>
      <c r="D605" s="168"/>
      <c r="E605" s="169"/>
      <c r="F605" s="270"/>
      <c r="G605" s="270"/>
      <c r="H605" s="169"/>
      <c r="I605" s="169"/>
      <c r="J605" s="169"/>
      <c r="K605" s="169"/>
      <c r="L605" s="270"/>
      <c r="M605" s="169"/>
      <c r="N605" s="169"/>
      <c r="O605" s="169"/>
    </row>
    <row r="606" spans="1:15" ht="24.75" customHeight="1" hidden="1">
      <c r="A606" s="172"/>
      <c r="B606" s="172"/>
      <c r="C606" s="167"/>
      <c r="D606" s="168"/>
      <c r="E606" s="169"/>
      <c r="F606" s="270"/>
      <c r="G606" s="270"/>
      <c r="H606" s="169"/>
      <c r="I606" s="169"/>
      <c r="J606" s="169"/>
      <c r="K606" s="169"/>
      <c r="L606" s="270"/>
      <c r="M606" s="169"/>
      <c r="N606" s="169"/>
      <c r="O606" s="169"/>
    </row>
    <row r="607" spans="1:15" ht="24" customHeight="1" hidden="1">
      <c r="A607" s="172"/>
      <c r="B607" s="172"/>
      <c r="C607" s="167"/>
      <c r="D607" s="168"/>
      <c r="E607" s="169"/>
      <c r="F607" s="270"/>
      <c r="G607" s="270"/>
      <c r="H607" s="169"/>
      <c r="I607" s="169"/>
      <c r="J607" s="169"/>
      <c r="K607" s="169"/>
      <c r="L607" s="270"/>
      <c r="M607" s="169"/>
      <c r="N607" s="169"/>
      <c r="O607" s="169"/>
    </row>
    <row r="608" spans="1:15" ht="24.75" customHeight="1" hidden="1">
      <c r="A608" s="172"/>
      <c r="B608" s="172"/>
      <c r="C608" s="167"/>
      <c r="D608" s="168"/>
      <c r="E608" s="169"/>
      <c r="F608" s="270"/>
      <c r="G608" s="270"/>
      <c r="H608" s="169"/>
      <c r="I608" s="169"/>
      <c r="J608" s="169"/>
      <c r="K608" s="169"/>
      <c r="L608" s="270"/>
      <c r="M608" s="169"/>
      <c r="N608" s="169"/>
      <c r="O608" s="169"/>
    </row>
    <row r="609" spans="1:15" ht="9.75" customHeight="1" hidden="1">
      <c r="A609" s="201"/>
      <c r="B609" s="201"/>
      <c r="C609" s="202"/>
      <c r="D609" s="203"/>
      <c r="E609" s="176"/>
      <c r="F609" s="271"/>
      <c r="G609" s="271"/>
      <c r="H609" s="176"/>
      <c r="I609" s="176"/>
      <c r="J609" s="176"/>
      <c r="K609" s="176"/>
      <c r="L609" s="271"/>
      <c r="M609" s="176"/>
      <c r="N609" s="176"/>
      <c r="O609" s="176"/>
    </row>
    <row r="610" spans="1:15" ht="5.25" customHeight="1">
      <c r="A610" s="189"/>
      <c r="B610" s="189"/>
      <c r="C610" s="190"/>
      <c r="D610" s="204"/>
      <c r="E610" s="138"/>
      <c r="F610" s="263"/>
      <c r="G610" s="263"/>
      <c r="H610" s="138"/>
      <c r="I610" s="138"/>
      <c r="J610" s="138"/>
      <c r="K610" s="138"/>
      <c r="L610" s="263"/>
      <c r="M610" s="138"/>
      <c r="N610" s="138"/>
      <c r="O610" s="138"/>
    </row>
    <row r="611" spans="1:15" ht="36" customHeight="1">
      <c r="A611" s="189"/>
      <c r="B611" s="189"/>
      <c r="C611" s="190"/>
      <c r="D611" s="204"/>
      <c r="E611" s="138"/>
      <c r="F611" s="263"/>
      <c r="G611" s="263"/>
      <c r="H611" s="138"/>
      <c r="I611" s="138"/>
      <c r="J611" s="138"/>
      <c r="K611" s="138"/>
      <c r="L611" s="263"/>
      <c r="M611" s="138"/>
      <c r="N611" s="138"/>
      <c r="O611" s="138"/>
    </row>
    <row r="612" spans="1:15" ht="59.25" customHeight="1" hidden="1">
      <c r="A612" s="189"/>
      <c r="B612" s="189"/>
      <c r="C612" s="190"/>
      <c r="D612" s="204"/>
      <c r="E612" s="138"/>
      <c r="F612" s="263"/>
      <c r="G612" s="263"/>
      <c r="H612" s="138"/>
      <c r="I612" s="138"/>
      <c r="J612" s="138"/>
      <c r="K612" s="138"/>
      <c r="L612" s="263"/>
      <c r="M612" s="138"/>
      <c r="N612" s="138"/>
      <c r="O612" s="138"/>
    </row>
    <row r="613" spans="1:15" ht="59.25" customHeight="1" hidden="1">
      <c r="A613" s="189"/>
      <c r="B613" s="189"/>
      <c r="C613" s="190"/>
      <c r="D613" s="204"/>
      <c r="E613" s="138"/>
      <c r="F613" s="263"/>
      <c r="G613" s="263"/>
      <c r="H613" s="138"/>
      <c r="I613" s="138"/>
      <c r="J613" s="138"/>
      <c r="K613" s="138"/>
      <c r="L613" s="263"/>
      <c r="M613" s="138"/>
      <c r="N613" s="138"/>
      <c r="O613" s="138"/>
    </row>
    <row r="614" spans="1:15" ht="29.25" customHeight="1" hidden="1">
      <c r="A614" s="189"/>
      <c r="B614" s="189"/>
      <c r="C614" s="190"/>
      <c r="D614" s="204"/>
      <c r="E614" s="138"/>
      <c r="F614" s="263"/>
      <c r="G614" s="263"/>
      <c r="H614" s="138"/>
      <c r="I614" s="138"/>
      <c r="J614" s="138"/>
      <c r="K614" s="138"/>
      <c r="L614" s="263"/>
      <c r="M614" s="138"/>
      <c r="N614" s="138"/>
      <c r="O614" s="138"/>
    </row>
    <row r="615" spans="1:15" ht="73.5" customHeight="1" hidden="1">
      <c r="A615" s="189"/>
      <c r="B615" s="189"/>
      <c r="C615" s="190"/>
      <c r="D615" s="204"/>
      <c r="E615" s="138"/>
      <c r="F615" s="263"/>
      <c r="G615" s="263"/>
      <c r="H615" s="138"/>
      <c r="I615" s="138"/>
      <c r="J615" s="138"/>
      <c r="K615" s="138"/>
      <c r="L615" s="263"/>
      <c r="M615" s="138"/>
      <c r="N615" s="138"/>
      <c r="O615" s="138"/>
    </row>
    <row r="616" spans="1:15" ht="12.75" customHeight="1" hidden="1">
      <c r="A616" s="189"/>
      <c r="B616" s="189"/>
      <c r="C616" s="190"/>
      <c r="D616" s="204"/>
      <c r="E616" s="138"/>
      <c r="F616" s="263"/>
      <c r="G616" s="263"/>
      <c r="H616" s="138"/>
      <c r="I616" s="138"/>
      <c r="J616" s="138"/>
      <c r="K616" s="138"/>
      <c r="L616" s="263"/>
      <c r="M616" s="138"/>
      <c r="N616" s="138"/>
      <c r="O616" s="138"/>
    </row>
    <row r="617" spans="1:15" ht="15.75" customHeight="1" hidden="1">
      <c r="A617" s="189"/>
      <c r="B617" s="189"/>
      <c r="C617" s="190"/>
      <c r="D617" s="204"/>
      <c r="E617" s="138"/>
      <c r="F617" s="263"/>
      <c r="G617" s="263"/>
      <c r="H617" s="138"/>
      <c r="I617" s="138"/>
      <c r="J617" s="138"/>
      <c r="K617" s="138"/>
      <c r="L617" s="263"/>
      <c r="M617" s="138"/>
      <c r="N617" s="138"/>
      <c r="O617" s="138"/>
    </row>
    <row r="618" spans="1:15" ht="23.25" customHeight="1">
      <c r="A618" s="424"/>
      <c r="B618" s="424"/>
      <c r="C618" s="424"/>
      <c r="D618" s="424"/>
      <c r="E618" s="59"/>
      <c r="F618" s="419" t="s">
        <v>497</v>
      </c>
      <c r="G618" s="420"/>
      <c r="H618" s="421"/>
      <c r="I618" s="61"/>
      <c r="J618" s="419" t="s">
        <v>498</v>
      </c>
      <c r="K618" s="420"/>
      <c r="L618" s="420"/>
      <c r="M618" s="420"/>
      <c r="N618" s="59"/>
      <c r="O618" s="425" t="s">
        <v>499</v>
      </c>
    </row>
    <row r="619" spans="1:15" ht="45.75" customHeight="1">
      <c r="A619" s="423" t="s">
        <v>392</v>
      </c>
      <c r="B619" s="423"/>
      <c r="C619" s="423"/>
      <c r="D619" s="63" t="s">
        <v>300</v>
      </c>
      <c r="E619" s="64"/>
      <c r="F619" s="254" t="s">
        <v>201</v>
      </c>
      <c r="G619" s="254" t="s">
        <v>204</v>
      </c>
      <c r="H619" s="64" t="s">
        <v>205</v>
      </c>
      <c r="I619" s="65"/>
      <c r="J619" s="64" t="s">
        <v>201</v>
      </c>
      <c r="K619" s="64" t="s">
        <v>201</v>
      </c>
      <c r="L619" s="254" t="s">
        <v>204</v>
      </c>
      <c r="M619" s="64" t="s">
        <v>205</v>
      </c>
      <c r="N619" s="64"/>
      <c r="O619" s="426"/>
    </row>
    <row r="620" spans="1:15" ht="30" customHeight="1">
      <c r="A620" s="62" t="s">
        <v>374</v>
      </c>
      <c r="B620" s="62" t="s">
        <v>206</v>
      </c>
      <c r="C620" s="62" t="s">
        <v>210</v>
      </c>
      <c r="D620" s="63"/>
      <c r="E620" s="65"/>
      <c r="F620" s="255" t="s">
        <v>207</v>
      </c>
      <c r="G620" s="255" t="s">
        <v>207</v>
      </c>
      <c r="H620" s="65" t="s">
        <v>208</v>
      </c>
      <c r="I620" s="65"/>
      <c r="J620" s="65" t="s">
        <v>207</v>
      </c>
      <c r="K620" s="65" t="s">
        <v>207</v>
      </c>
      <c r="L620" s="255" t="s">
        <v>207</v>
      </c>
      <c r="M620" s="65" t="s">
        <v>208</v>
      </c>
      <c r="N620" s="65"/>
      <c r="O620" s="65" t="s">
        <v>207</v>
      </c>
    </row>
    <row r="621" spans="1:15" ht="5.25" customHeight="1">
      <c r="A621" s="67"/>
      <c r="B621" s="67"/>
      <c r="C621" s="96"/>
      <c r="D621" s="61"/>
      <c r="E621" s="61"/>
      <c r="F621" s="77"/>
      <c r="G621" s="77"/>
      <c r="H621" s="61"/>
      <c r="I621" s="61"/>
      <c r="J621" s="61"/>
      <c r="K621" s="61"/>
      <c r="L621" s="77"/>
      <c r="M621" s="61"/>
      <c r="N621" s="61"/>
      <c r="O621" s="61"/>
    </row>
    <row r="622" spans="1:15" ht="30" customHeight="1">
      <c r="A622" s="172"/>
      <c r="B622" s="172">
        <v>11</v>
      </c>
      <c r="C622" s="173">
        <v>111</v>
      </c>
      <c r="D622" s="129" t="s">
        <v>237</v>
      </c>
      <c r="E622" s="192"/>
      <c r="F622" s="275"/>
      <c r="G622" s="275"/>
      <c r="H622" s="192"/>
      <c r="I622" s="192"/>
      <c r="J622" s="192"/>
      <c r="K622" s="192"/>
      <c r="L622" s="275"/>
      <c r="M622" s="192"/>
      <c r="N622" s="192"/>
      <c r="O622" s="192"/>
    </row>
    <row r="623" spans="1:15" ht="4.5" customHeight="1">
      <c r="A623" s="67"/>
      <c r="B623" s="67"/>
      <c r="C623" s="68"/>
      <c r="D623" s="145"/>
      <c r="E623" s="61"/>
      <c r="F623" s="77"/>
      <c r="G623" s="77"/>
      <c r="H623" s="61"/>
      <c r="I623" s="61"/>
      <c r="J623" s="61"/>
      <c r="K623" s="61"/>
      <c r="L623" s="77"/>
      <c r="M623" s="61"/>
      <c r="N623" s="61"/>
      <c r="O623" s="61"/>
    </row>
    <row r="624" spans="1:15" ht="13.5" customHeight="1">
      <c r="A624" s="72"/>
      <c r="B624" s="72">
        <v>611</v>
      </c>
      <c r="C624" s="70"/>
      <c r="D624" s="144" t="s">
        <v>228</v>
      </c>
      <c r="E624" s="74">
        <v>46</v>
      </c>
      <c r="F624" s="75">
        <f>SUM(F626:F627)</f>
        <v>1869050</v>
      </c>
      <c r="G624" s="256">
        <f>SUM(G626:G627)</f>
        <v>1702926.4500000002</v>
      </c>
      <c r="H624" s="74">
        <f>IF(F624=0,0,IF(G624&gt;0,G624/F624*100,0))</f>
        <v>91.11187234156391</v>
      </c>
      <c r="I624" s="74"/>
      <c r="J624" s="74">
        <f>SUM(J626:J627)</f>
        <v>1591261</v>
      </c>
      <c r="K624" s="75">
        <f>SUM(K626:K627)</f>
        <v>1851500</v>
      </c>
      <c r="L624" s="256">
        <f>SUM(L626:L627)</f>
        <v>801970.79</v>
      </c>
      <c r="M624" s="74">
        <f>IF(K624=0,0,IF(L624&gt;0,L624/K624*100,0))</f>
        <v>43.314652443964356</v>
      </c>
      <c r="N624" s="74"/>
      <c r="O624" s="75">
        <f>SUM(O626:O627)</f>
        <v>1994400</v>
      </c>
    </row>
    <row r="625" spans="1:15" ht="5.25" customHeight="1">
      <c r="A625" s="67"/>
      <c r="B625" s="67"/>
      <c r="C625" s="68"/>
      <c r="D625" s="145"/>
      <c r="E625" s="61"/>
      <c r="F625" s="61"/>
      <c r="G625" s="77"/>
      <c r="H625" s="61"/>
      <c r="I625" s="61"/>
      <c r="J625" s="61"/>
      <c r="K625" s="61"/>
      <c r="L625" s="77"/>
      <c r="M625" s="61"/>
      <c r="N625" s="61"/>
      <c r="O625" s="61"/>
    </row>
    <row r="626" spans="1:15" ht="12" customHeight="1">
      <c r="A626" s="141"/>
      <c r="B626" s="67"/>
      <c r="C626" s="68">
        <v>611100</v>
      </c>
      <c r="D626" s="145" t="s">
        <v>226</v>
      </c>
      <c r="E626" s="61"/>
      <c r="F626" s="61">
        <v>1541700</v>
      </c>
      <c r="G626" s="61">
        <v>1450383.85</v>
      </c>
      <c r="H626" s="61">
        <f>IF(F626=0,0,IF(G626&gt;0,G626/F626*100,0))</f>
        <v>94.07691833690083</v>
      </c>
      <c r="I626" s="61"/>
      <c r="J626" s="61">
        <v>1246591</v>
      </c>
      <c r="K626" s="61">
        <v>1592800</v>
      </c>
      <c r="L626" s="61">
        <v>712802.61</v>
      </c>
      <c r="M626" s="61">
        <f>IF(K626=0,0,IF(L626&gt;0,L626/K626*100,0))</f>
        <v>44.751545077850324</v>
      </c>
      <c r="N626" s="61"/>
      <c r="O626" s="61">
        <v>1715900</v>
      </c>
    </row>
    <row r="627" spans="1:15" ht="12" customHeight="1">
      <c r="A627" s="141"/>
      <c r="B627" s="67"/>
      <c r="C627" s="68">
        <v>611200</v>
      </c>
      <c r="D627" s="145" t="s">
        <v>346</v>
      </c>
      <c r="E627" s="61"/>
      <c r="F627" s="61">
        <v>327350</v>
      </c>
      <c r="G627" s="61">
        <v>252542.6</v>
      </c>
      <c r="H627" s="61">
        <f>IF(F627=0,0,IF(G627&gt;0,G627/F627*100,0))</f>
        <v>77.14757904383688</v>
      </c>
      <c r="I627" s="61"/>
      <c r="J627" s="61">
        <v>344670</v>
      </c>
      <c r="K627" s="61">
        <v>258700</v>
      </c>
      <c r="L627" s="61">
        <v>89168.18</v>
      </c>
      <c r="M627" s="61">
        <f>IF(K627=0,0,IF(L627&gt;0,L627/K627*100,0))</f>
        <v>34.46779281020487</v>
      </c>
      <c r="N627" s="61"/>
      <c r="O627" s="61">
        <v>278500</v>
      </c>
    </row>
    <row r="628" spans="1:15" ht="2.25" customHeight="1">
      <c r="A628" s="141"/>
      <c r="B628" s="67"/>
      <c r="C628" s="68"/>
      <c r="D628" s="145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</row>
    <row r="629" spans="1:15" ht="13.5" customHeight="1">
      <c r="A629" s="141"/>
      <c r="B629" s="72">
        <v>612</v>
      </c>
      <c r="C629" s="70"/>
      <c r="D629" s="144" t="s">
        <v>347</v>
      </c>
      <c r="E629" s="74">
        <v>40</v>
      </c>
      <c r="F629" s="75">
        <f>F631</f>
        <v>167000</v>
      </c>
      <c r="G629" s="75">
        <f>G631</f>
        <v>158963.59</v>
      </c>
      <c r="H629" s="74">
        <f>IF(F629=0,0,IF(G629&gt;0,G629/F629*100,0))</f>
        <v>95.18777844311377</v>
      </c>
      <c r="I629" s="61"/>
      <c r="J629" s="74">
        <f>J631</f>
        <v>130857</v>
      </c>
      <c r="K629" s="75">
        <f>K631</f>
        <v>178600</v>
      </c>
      <c r="L629" s="75">
        <f>L631</f>
        <v>78110.56</v>
      </c>
      <c r="M629" s="74">
        <f>IF(K629=0,0,IF(L629&gt;0,L629/K629*100,0))</f>
        <v>43.73491601343785</v>
      </c>
      <c r="N629" s="74"/>
      <c r="O629" s="75">
        <f>O631</f>
        <v>193050</v>
      </c>
    </row>
    <row r="630" spans="1:15" ht="2.25" customHeight="1">
      <c r="A630" s="141"/>
      <c r="B630" s="72"/>
      <c r="C630" s="70"/>
      <c r="D630" s="144"/>
      <c r="E630" s="74"/>
      <c r="F630" s="61"/>
      <c r="G630" s="61"/>
      <c r="H630" s="61"/>
      <c r="I630" s="61"/>
      <c r="J630" s="61"/>
      <c r="K630" s="61"/>
      <c r="L630" s="61"/>
      <c r="M630" s="61"/>
      <c r="N630" s="61"/>
      <c r="O630" s="61"/>
    </row>
    <row r="631" spans="1:15" ht="14.25" customHeight="1">
      <c r="A631" s="141"/>
      <c r="B631" s="67"/>
      <c r="C631" s="68">
        <v>612100</v>
      </c>
      <c r="D631" s="145" t="s">
        <v>347</v>
      </c>
      <c r="E631" s="61"/>
      <c r="F631" s="61">
        <v>167000</v>
      </c>
      <c r="G631" s="61">
        <v>158963.59</v>
      </c>
      <c r="H631" s="61">
        <f>IF(F631=0,0,IF(G631&gt;0,G631/F631*100,0))</f>
        <v>95.18777844311377</v>
      </c>
      <c r="I631" s="61"/>
      <c r="J631" s="61">
        <v>130857</v>
      </c>
      <c r="K631" s="61">
        <v>178600</v>
      </c>
      <c r="L631" s="61">
        <v>78110.56</v>
      </c>
      <c r="M631" s="61">
        <f>IF(K631=0,0,IF(L631&gt;0,L631/K631*100,0))</f>
        <v>43.73491601343785</v>
      </c>
      <c r="N631" s="61"/>
      <c r="O631" s="61">
        <v>193050</v>
      </c>
    </row>
    <row r="632" spans="1:15" ht="3.75" customHeight="1">
      <c r="A632" s="141"/>
      <c r="B632" s="67"/>
      <c r="C632" s="68"/>
      <c r="D632" s="145"/>
      <c r="E632" s="61"/>
      <c r="F632" s="61"/>
      <c r="G632" s="77"/>
      <c r="H632" s="61"/>
      <c r="I632" s="61"/>
      <c r="J632" s="61"/>
      <c r="K632" s="61"/>
      <c r="L632" s="77"/>
      <c r="M632" s="61"/>
      <c r="N632" s="61"/>
      <c r="O632" s="61"/>
    </row>
    <row r="633" spans="1:15" ht="13.5" customHeight="1">
      <c r="A633" s="141"/>
      <c r="B633" s="72">
        <v>613</v>
      </c>
      <c r="C633" s="70"/>
      <c r="D633" s="144" t="s">
        <v>202</v>
      </c>
      <c r="E633" s="74">
        <v>33</v>
      </c>
      <c r="F633" s="75">
        <f>F635+F678</f>
        <v>1601807</v>
      </c>
      <c r="G633" s="256">
        <f>G635+G678</f>
        <v>1212788.35</v>
      </c>
      <c r="H633" s="74">
        <f>IF(F633=0,0,IF(G633&gt;0,G633/F633*100,0))</f>
        <v>75.71376264431359</v>
      </c>
      <c r="I633" s="74"/>
      <c r="J633" s="74">
        <f>J635+J678</f>
        <v>1377108</v>
      </c>
      <c r="K633" s="75">
        <f>K635+K678</f>
        <v>1724975</v>
      </c>
      <c r="L633" s="256">
        <f>L635+L678</f>
        <v>590415.71</v>
      </c>
      <c r="M633" s="74">
        <f>IF(K633=0,0,IF(L633&gt;0,L633/K633*100,0))</f>
        <v>34.22749373179321</v>
      </c>
      <c r="N633" s="74"/>
      <c r="O633" s="75">
        <f>O635+O678</f>
        <v>1849275</v>
      </c>
    </row>
    <row r="634" spans="1:15" ht="5.25" customHeight="1">
      <c r="A634" s="141"/>
      <c r="B634" s="72"/>
      <c r="C634" s="70"/>
      <c r="D634" s="144"/>
      <c r="E634" s="74"/>
      <c r="F634" s="171"/>
      <c r="G634" s="269"/>
      <c r="H634" s="61"/>
      <c r="I634" s="61"/>
      <c r="J634" s="61"/>
      <c r="K634" s="171"/>
      <c r="L634" s="269"/>
      <c r="M634" s="61"/>
      <c r="N634" s="61"/>
      <c r="O634" s="171"/>
    </row>
    <row r="635" spans="1:15" ht="13.5" customHeight="1">
      <c r="A635" s="141"/>
      <c r="B635" s="72"/>
      <c r="C635" s="70"/>
      <c r="D635" s="144" t="s">
        <v>203</v>
      </c>
      <c r="E635" s="74">
        <v>40</v>
      </c>
      <c r="F635" s="75">
        <f>SUM(F636:F667)+SUM(F668:F676)</f>
        <v>1135732</v>
      </c>
      <c r="G635" s="75">
        <f>SUM(G636:G667)+SUM(G668:G676)</f>
        <v>882216.28</v>
      </c>
      <c r="H635" s="74">
        <f>IF(F635=0,0,IF(G635&gt;0,G635/F635*100,0))</f>
        <v>77.678209295855</v>
      </c>
      <c r="I635" s="74"/>
      <c r="J635" s="74">
        <f>SUM(J637:J676)</f>
        <v>955662</v>
      </c>
      <c r="K635" s="75">
        <f>SUM(K636:K667)+SUM(K668:K676)</f>
        <v>1159918</v>
      </c>
      <c r="L635" s="75">
        <f>SUM(L636:L667)+SUM(L668:L676)</f>
        <v>410598.64</v>
      </c>
      <c r="M635" s="74">
        <f>IF(K635=0,0,IF(L635&gt;0,L635/K635*100,0))</f>
        <v>35.398936821396</v>
      </c>
      <c r="N635" s="74"/>
      <c r="O635" s="75">
        <f>SUM(O636:O667)+SUM(O668:O676)</f>
        <v>1157150</v>
      </c>
    </row>
    <row r="636" spans="1:15" ht="15.75" customHeight="1">
      <c r="A636" s="141" t="s">
        <v>375</v>
      </c>
      <c r="B636" s="67"/>
      <c r="C636" s="68">
        <v>613110</v>
      </c>
      <c r="D636" s="145" t="s">
        <v>319</v>
      </c>
      <c r="E636" s="61"/>
      <c r="F636" s="61">
        <v>3200</v>
      </c>
      <c r="G636" s="77">
        <v>566.2</v>
      </c>
      <c r="H636" s="61">
        <f>IF(F636=0,0,IF(G636&gt;0,G636/F636*100,0))</f>
        <v>17.69375</v>
      </c>
      <c r="I636" s="61"/>
      <c r="J636" s="61">
        <v>15000</v>
      </c>
      <c r="K636" s="61">
        <v>3200</v>
      </c>
      <c r="L636" s="77">
        <v>1378.8</v>
      </c>
      <c r="M636" s="61">
        <f>IF(K636=0,0,IF(L636&gt;0,L636/K636*100,0))</f>
        <v>43.0875</v>
      </c>
      <c r="N636" s="61"/>
      <c r="O636" s="61">
        <v>3200</v>
      </c>
    </row>
    <row r="637" spans="1:15" ht="15.75" customHeight="1">
      <c r="A637" s="141" t="s">
        <v>375</v>
      </c>
      <c r="B637" s="67"/>
      <c r="C637" s="68">
        <v>613120</v>
      </c>
      <c r="D637" s="145" t="s">
        <v>320</v>
      </c>
      <c r="E637" s="61"/>
      <c r="F637" s="61">
        <v>4000</v>
      </c>
      <c r="G637" s="77">
        <v>1366.6</v>
      </c>
      <c r="H637" s="61">
        <f>IF(F637=0,0,IF(G637&gt;0,G637/F637*100,0))</f>
        <v>34.16499999999999</v>
      </c>
      <c r="I637" s="61"/>
      <c r="J637" s="61">
        <v>8000</v>
      </c>
      <c r="K637" s="61">
        <v>4700</v>
      </c>
      <c r="L637" s="77">
        <v>330</v>
      </c>
      <c r="M637" s="61">
        <f>IF(K637=0,0,IF(L637&gt;0,L637/K637*100,0))</f>
        <v>7.021276595744681</v>
      </c>
      <c r="N637" s="61"/>
      <c r="O637" s="61">
        <v>4700</v>
      </c>
    </row>
    <row r="638" spans="1:15" ht="17.25" customHeight="1">
      <c r="A638" s="141" t="s">
        <v>375</v>
      </c>
      <c r="B638" s="67"/>
      <c r="C638" s="68">
        <v>613190</v>
      </c>
      <c r="D638" s="145" t="s">
        <v>567</v>
      </c>
      <c r="E638" s="61"/>
      <c r="F638" s="61">
        <v>0</v>
      </c>
      <c r="G638" s="77">
        <v>0</v>
      </c>
      <c r="H638" s="61">
        <f aca="true" t="shared" si="46" ref="H638:H655">IF(F638=0,0,IF(G638&gt;0,G638/F638*100,0))</f>
        <v>0</v>
      </c>
      <c r="I638" s="61"/>
      <c r="J638" s="61">
        <v>8000</v>
      </c>
      <c r="K638" s="61">
        <v>0</v>
      </c>
      <c r="L638" s="77">
        <v>0</v>
      </c>
      <c r="M638" s="61">
        <f aca="true" t="shared" si="47" ref="M638:M655">IF(K638=0,0,IF(L638&gt;0,L638/K638*100,0))</f>
        <v>0</v>
      </c>
      <c r="N638" s="61"/>
      <c r="O638" s="61">
        <v>300</v>
      </c>
    </row>
    <row r="639" spans="1:15" ht="28.5" customHeight="1">
      <c r="A639" s="141" t="s">
        <v>375</v>
      </c>
      <c r="B639" s="67"/>
      <c r="C639" s="68">
        <v>613211</v>
      </c>
      <c r="D639" s="69" t="s">
        <v>565</v>
      </c>
      <c r="E639" s="61"/>
      <c r="F639" s="61">
        <v>22500</v>
      </c>
      <c r="G639" s="77">
        <v>21639.17</v>
      </c>
      <c r="H639" s="61">
        <f t="shared" si="46"/>
        <v>96.17408888888887</v>
      </c>
      <c r="I639" s="61"/>
      <c r="J639" s="61">
        <v>22012</v>
      </c>
      <c r="K639" s="61">
        <v>25000</v>
      </c>
      <c r="L639" s="77">
        <v>11595.87</v>
      </c>
      <c r="M639" s="61">
        <f t="shared" si="47"/>
        <v>46.383480000000006</v>
      </c>
      <c r="N639" s="61"/>
      <c r="O639" s="61">
        <v>25000</v>
      </c>
    </row>
    <row r="640" spans="1:15" ht="17.25" customHeight="1">
      <c r="A640" s="141" t="s">
        <v>375</v>
      </c>
      <c r="B640" s="85"/>
      <c r="C640" s="86">
        <v>613215</v>
      </c>
      <c r="D640" s="205" t="s">
        <v>55</v>
      </c>
      <c r="E640" s="80"/>
      <c r="F640" s="61">
        <v>12000</v>
      </c>
      <c r="G640" s="77">
        <v>13823.04</v>
      </c>
      <c r="H640" s="80">
        <f t="shared" si="46"/>
        <v>115.19200000000001</v>
      </c>
      <c r="I640" s="80"/>
      <c r="J640" s="80">
        <v>2500</v>
      </c>
      <c r="K640" s="61">
        <v>23238</v>
      </c>
      <c r="L640" s="77">
        <v>0</v>
      </c>
      <c r="M640" s="80">
        <f t="shared" si="47"/>
        <v>0</v>
      </c>
      <c r="N640" s="80"/>
      <c r="O640" s="61">
        <v>30000</v>
      </c>
    </row>
    <row r="641" spans="1:15" ht="17.25" customHeight="1">
      <c r="A641" s="141" t="s">
        <v>378</v>
      </c>
      <c r="B641" s="67"/>
      <c r="C641" s="68">
        <v>613216</v>
      </c>
      <c r="D641" s="145" t="s">
        <v>229</v>
      </c>
      <c r="E641" s="61"/>
      <c r="F641" s="61">
        <v>180000</v>
      </c>
      <c r="G641" s="77">
        <v>152023.69</v>
      </c>
      <c r="H641" s="61">
        <f t="shared" si="46"/>
        <v>84.45760555555556</v>
      </c>
      <c r="I641" s="61"/>
      <c r="J641" s="61">
        <v>120000</v>
      </c>
      <c r="K641" s="61">
        <v>180000</v>
      </c>
      <c r="L641" s="77">
        <v>73304.45</v>
      </c>
      <c r="M641" s="61">
        <f t="shared" si="47"/>
        <v>40.724694444444445</v>
      </c>
      <c r="N641" s="61"/>
      <c r="O641" s="61">
        <v>180000</v>
      </c>
    </row>
    <row r="642" spans="1:15" ht="31.5" customHeight="1">
      <c r="A642" s="141" t="s">
        <v>375</v>
      </c>
      <c r="B642" s="67"/>
      <c r="C642" s="68">
        <v>613300</v>
      </c>
      <c r="D642" s="69" t="s">
        <v>120</v>
      </c>
      <c r="E642" s="61"/>
      <c r="F642" s="61">
        <v>18000</v>
      </c>
      <c r="G642" s="77">
        <v>14885.72</v>
      </c>
      <c r="H642" s="61">
        <f t="shared" si="46"/>
        <v>82.69844444444445</v>
      </c>
      <c r="I642" s="61"/>
      <c r="J642" s="61">
        <v>26000</v>
      </c>
      <c r="K642" s="61">
        <v>18000</v>
      </c>
      <c r="L642" s="77">
        <v>6235.85</v>
      </c>
      <c r="M642" s="61">
        <f t="shared" si="47"/>
        <v>34.64361111111111</v>
      </c>
      <c r="N642" s="61"/>
      <c r="O642" s="61">
        <v>18000</v>
      </c>
    </row>
    <row r="643" spans="1:15" ht="16.5" customHeight="1">
      <c r="A643" s="141" t="s">
        <v>375</v>
      </c>
      <c r="B643" s="67"/>
      <c r="C643" s="68">
        <v>613300</v>
      </c>
      <c r="D643" s="69" t="s">
        <v>350</v>
      </c>
      <c r="E643" s="61"/>
      <c r="F643" s="61">
        <v>28700</v>
      </c>
      <c r="G643" s="77">
        <v>29590.24</v>
      </c>
      <c r="H643" s="61">
        <f t="shared" si="46"/>
        <v>103.10188153310105</v>
      </c>
      <c r="I643" s="61"/>
      <c r="J643" s="61">
        <v>47000</v>
      </c>
      <c r="K643" s="61">
        <v>43850</v>
      </c>
      <c r="L643" s="77">
        <v>18873.24</v>
      </c>
      <c r="M643" s="61">
        <f t="shared" si="47"/>
        <v>43.04045610034208</v>
      </c>
      <c r="N643" s="61"/>
      <c r="O643" s="61">
        <v>33850</v>
      </c>
    </row>
    <row r="644" spans="1:15" ht="28.5" customHeight="1">
      <c r="A644" s="141" t="s">
        <v>376</v>
      </c>
      <c r="B644" s="67"/>
      <c r="C644" s="68">
        <v>613324</v>
      </c>
      <c r="D644" s="69" t="s">
        <v>413</v>
      </c>
      <c r="E644" s="61"/>
      <c r="F644" s="61">
        <v>155000</v>
      </c>
      <c r="G644" s="77">
        <v>154996.28</v>
      </c>
      <c r="H644" s="61">
        <f t="shared" si="46"/>
        <v>99.99759999999999</v>
      </c>
      <c r="I644" s="61"/>
      <c r="J644" s="61">
        <v>100000</v>
      </c>
      <c r="K644" s="61">
        <v>155000</v>
      </c>
      <c r="L644" s="77">
        <v>64723.4</v>
      </c>
      <c r="M644" s="61">
        <f t="shared" si="47"/>
        <v>41.75703225806452</v>
      </c>
      <c r="N644" s="61"/>
      <c r="O644" s="61">
        <v>155000</v>
      </c>
    </row>
    <row r="645" spans="1:15" ht="16.5" customHeight="1">
      <c r="A645" s="141" t="s">
        <v>377</v>
      </c>
      <c r="B645" s="67"/>
      <c r="C645" s="68">
        <v>613327</v>
      </c>
      <c r="D645" s="69" t="s">
        <v>356</v>
      </c>
      <c r="E645" s="61"/>
      <c r="F645" s="61">
        <v>8000</v>
      </c>
      <c r="G645" s="77">
        <v>6126.12</v>
      </c>
      <c r="H645" s="61">
        <f t="shared" si="46"/>
        <v>76.57650000000001</v>
      </c>
      <c r="I645" s="61"/>
      <c r="J645" s="61">
        <v>12000</v>
      </c>
      <c r="K645" s="61">
        <v>6000</v>
      </c>
      <c r="L645" s="77">
        <v>2612.61</v>
      </c>
      <c r="M645" s="61">
        <f t="shared" si="47"/>
        <v>43.5435</v>
      </c>
      <c r="N645" s="61"/>
      <c r="O645" s="61">
        <v>6000</v>
      </c>
    </row>
    <row r="646" spans="1:15" ht="19.5" customHeight="1">
      <c r="A646" s="141" t="s">
        <v>376</v>
      </c>
      <c r="B646" s="67"/>
      <c r="C646" s="68">
        <v>613328</v>
      </c>
      <c r="D646" s="69" t="s">
        <v>355</v>
      </c>
      <c r="E646" s="61"/>
      <c r="F646" s="61">
        <v>18000</v>
      </c>
      <c r="G646" s="77">
        <v>13500</v>
      </c>
      <c r="H646" s="61">
        <f t="shared" si="46"/>
        <v>75</v>
      </c>
      <c r="I646" s="61"/>
      <c r="J646" s="61">
        <v>8000</v>
      </c>
      <c r="K646" s="61">
        <v>18000</v>
      </c>
      <c r="L646" s="77">
        <v>9000</v>
      </c>
      <c r="M646" s="61">
        <f t="shared" si="47"/>
        <v>50</v>
      </c>
      <c r="N646" s="61"/>
      <c r="O646" s="61">
        <v>18000</v>
      </c>
    </row>
    <row r="647" spans="1:15" ht="30" customHeight="1">
      <c r="A647" s="141" t="s">
        <v>379</v>
      </c>
      <c r="B647" s="67"/>
      <c r="C647" s="68">
        <v>613329</v>
      </c>
      <c r="D647" s="69" t="s">
        <v>92</v>
      </c>
      <c r="E647" s="61"/>
      <c r="F647" s="61">
        <v>1000</v>
      </c>
      <c r="G647" s="77">
        <v>1032.69</v>
      </c>
      <c r="H647" s="61">
        <f t="shared" si="46"/>
        <v>103.269</v>
      </c>
      <c r="I647" s="61"/>
      <c r="J647" s="61">
        <v>30000</v>
      </c>
      <c r="K647" s="61">
        <v>1500</v>
      </c>
      <c r="L647" s="77">
        <v>475.66</v>
      </c>
      <c r="M647" s="61">
        <f t="shared" si="47"/>
        <v>31.710666666666672</v>
      </c>
      <c r="N647" s="61"/>
      <c r="O647" s="61">
        <v>2000</v>
      </c>
    </row>
    <row r="648" spans="1:15" ht="17.25" customHeight="1">
      <c r="A648" s="141" t="s">
        <v>375</v>
      </c>
      <c r="B648" s="67"/>
      <c r="C648" s="68">
        <v>613400</v>
      </c>
      <c r="D648" s="145" t="s">
        <v>321</v>
      </c>
      <c r="E648" s="61"/>
      <c r="F648" s="61">
        <v>20000</v>
      </c>
      <c r="G648" s="77">
        <v>12360.3</v>
      </c>
      <c r="H648" s="61">
        <f t="shared" si="46"/>
        <v>61.8015</v>
      </c>
      <c r="I648" s="61"/>
      <c r="J648" s="61">
        <v>33800</v>
      </c>
      <c r="K648" s="61">
        <v>30700</v>
      </c>
      <c r="L648" s="77">
        <v>12429.15</v>
      </c>
      <c r="M648" s="61">
        <f t="shared" si="47"/>
        <v>40.48583061889251</v>
      </c>
      <c r="N648" s="61"/>
      <c r="O648" s="61">
        <v>32700</v>
      </c>
    </row>
    <row r="649" spans="1:15" ht="17.25" customHeight="1">
      <c r="A649" s="141" t="s">
        <v>375</v>
      </c>
      <c r="B649" s="67"/>
      <c r="C649" s="68">
        <v>613512</v>
      </c>
      <c r="D649" s="69" t="s">
        <v>69</v>
      </c>
      <c r="E649" s="61"/>
      <c r="F649" s="61">
        <v>15800</v>
      </c>
      <c r="G649" s="77">
        <v>11995.16</v>
      </c>
      <c r="H649" s="61">
        <f t="shared" si="46"/>
        <v>75.91873417721519</v>
      </c>
      <c r="I649" s="61"/>
      <c r="J649" s="61">
        <v>19550</v>
      </c>
      <c r="K649" s="61">
        <v>16000</v>
      </c>
      <c r="L649" s="77">
        <v>3325.63</v>
      </c>
      <c r="M649" s="61">
        <f t="shared" si="47"/>
        <v>20.785187500000003</v>
      </c>
      <c r="N649" s="61"/>
      <c r="O649" s="61">
        <v>18000</v>
      </c>
    </row>
    <row r="650" spans="1:15" ht="17.25" customHeight="1">
      <c r="A650" s="141" t="s">
        <v>375</v>
      </c>
      <c r="B650" s="67"/>
      <c r="C650" s="68">
        <v>613513</v>
      </c>
      <c r="D650" s="69" t="s">
        <v>275</v>
      </c>
      <c r="E650" s="61"/>
      <c r="F650" s="61">
        <v>200</v>
      </c>
      <c r="G650" s="77">
        <v>0</v>
      </c>
      <c r="H650" s="61">
        <f t="shared" si="46"/>
        <v>0</v>
      </c>
      <c r="I650" s="61"/>
      <c r="J650" s="61">
        <v>500</v>
      </c>
      <c r="K650" s="61">
        <v>200</v>
      </c>
      <c r="L650" s="77">
        <v>0</v>
      </c>
      <c r="M650" s="61">
        <f t="shared" si="47"/>
        <v>0</v>
      </c>
      <c r="N650" s="61"/>
      <c r="O650" s="61">
        <v>500</v>
      </c>
    </row>
    <row r="651" spans="1:15" ht="17.25" customHeight="1">
      <c r="A651" s="141" t="s">
        <v>375</v>
      </c>
      <c r="B651" s="85"/>
      <c r="C651" s="86">
        <v>613522</v>
      </c>
      <c r="D651" s="87" t="s">
        <v>348</v>
      </c>
      <c r="E651" s="80"/>
      <c r="F651" s="61">
        <v>500</v>
      </c>
      <c r="G651" s="77">
        <v>0</v>
      </c>
      <c r="H651" s="61">
        <f t="shared" si="46"/>
        <v>0</v>
      </c>
      <c r="I651" s="80"/>
      <c r="J651" s="80">
        <v>500</v>
      </c>
      <c r="K651" s="61">
        <v>500</v>
      </c>
      <c r="L651" s="77">
        <v>0</v>
      </c>
      <c r="M651" s="61">
        <f t="shared" si="47"/>
        <v>0</v>
      </c>
      <c r="N651" s="61"/>
      <c r="O651" s="61">
        <v>200</v>
      </c>
    </row>
    <row r="652" spans="1:15" ht="16.5" customHeight="1">
      <c r="A652" s="141" t="s">
        <v>375</v>
      </c>
      <c r="B652" s="67"/>
      <c r="C652" s="68">
        <v>613523</v>
      </c>
      <c r="D652" s="69" t="s">
        <v>566</v>
      </c>
      <c r="E652" s="61"/>
      <c r="F652" s="61">
        <v>6000</v>
      </c>
      <c r="G652" s="77">
        <v>3298.87</v>
      </c>
      <c r="H652" s="61">
        <f t="shared" si="46"/>
        <v>54.98116666666667</v>
      </c>
      <c r="I652" s="61"/>
      <c r="J652" s="61">
        <v>8000</v>
      </c>
      <c r="K652" s="61">
        <v>5000</v>
      </c>
      <c r="L652" s="77">
        <v>1261.36</v>
      </c>
      <c r="M652" s="61">
        <f t="shared" si="47"/>
        <v>25.2272</v>
      </c>
      <c r="N652" s="61"/>
      <c r="O652" s="61">
        <v>4000</v>
      </c>
    </row>
    <row r="653" spans="1:15" ht="19.5" customHeight="1">
      <c r="A653" s="141" t="s">
        <v>380</v>
      </c>
      <c r="B653" s="85">
        <v>1</v>
      </c>
      <c r="C653" s="86">
        <v>613524</v>
      </c>
      <c r="D653" s="87" t="s">
        <v>399</v>
      </c>
      <c r="E653" s="80"/>
      <c r="F653" s="61">
        <v>2000</v>
      </c>
      <c r="G653" s="61">
        <v>450</v>
      </c>
      <c r="H653" s="61">
        <f t="shared" si="46"/>
        <v>22.5</v>
      </c>
      <c r="I653" s="80"/>
      <c r="J653" s="80">
        <v>2600</v>
      </c>
      <c r="K653" s="61">
        <v>2000</v>
      </c>
      <c r="L653" s="61">
        <v>1142.4</v>
      </c>
      <c r="M653" s="61">
        <f t="shared" si="47"/>
        <v>57.120000000000005</v>
      </c>
      <c r="N653" s="61"/>
      <c r="O653" s="61">
        <v>2000</v>
      </c>
    </row>
    <row r="654" spans="1:15" ht="31.5" customHeight="1">
      <c r="A654" s="141" t="s">
        <v>380</v>
      </c>
      <c r="B654" s="85">
        <v>2</v>
      </c>
      <c r="C654" s="86">
        <v>613524</v>
      </c>
      <c r="D654" s="87" t="s">
        <v>43</v>
      </c>
      <c r="E654" s="80"/>
      <c r="F654" s="61">
        <v>2500</v>
      </c>
      <c r="G654" s="61">
        <v>0</v>
      </c>
      <c r="H654" s="61">
        <f t="shared" si="46"/>
        <v>0</v>
      </c>
      <c r="I654" s="80"/>
      <c r="J654" s="80"/>
      <c r="K654" s="61">
        <v>2500</v>
      </c>
      <c r="L654" s="61">
        <v>0</v>
      </c>
      <c r="M654" s="61">
        <f t="shared" si="47"/>
        <v>0</v>
      </c>
      <c r="N654" s="61"/>
      <c r="O654" s="61">
        <v>2500</v>
      </c>
    </row>
    <row r="655" spans="1:15" ht="21" customHeight="1">
      <c r="A655" s="141" t="s">
        <v>381</v>
      </c>
      <c r="B655" s="67"/>
      <c r="C655" s="68">
        <v>613614</v>
      </c>
      <c r="D655" s="69" t="s">
        <v>293</v>
      </c>
      <c r="E655" s="61"/>
      <c r="F655" s="61">
        <v>500</v>
      </c>
      <c r="G655" s="77">
        <v>0</v>
      </c>
      <c r="H655" s="61">
        <f t="shared" si="46"/>
        <v>0</v>
      </c>
      <c r="I655" s="61"/>
      <c r="J655" s="61">
        <v>1000</v>
      </c>
      <c r="K655" s="61">
        <v>500</v>
      </c>
      <c r="L655" s="77">
        <v>0</v>
      </c>
      <c r="M655" s="61">
        <f t="shared" si="47"/>
        <v>0</v>
      </c>
      <c r="N655" s="61"/>
      <c r="O655" s="61">
        <v>500</v>
      </c>
    </row>
    <row r="656" spans="1:4" ht="16.5" customHeight="1" hidden="1">
      <c r="A656" s="210"/>
      <c r="D656" s="82"/>
    </row>
    <row r="657" spans="1:4" ht="16.5" customHeight="1" hidden="1">
      <c r="A657" s="210"/>
      <c r="D657" s="82"/>
    </row>
    <row r="658" spans="1:4" ht="16.5" customHeight="1" hidden="1">
      <c r="A658" s="210"/>
      <c r="D658" s="82"/>
    </row>
    <row r="659" spans="1:4" ht="4.5" customHeight="1" hidden="1">
      <c r="A659" s="210"/>
      <c r="D659" s="82"/>
    </row>
    <row r="660" spans="1:4" ht="5.25" customHeight="1" hidden="1">
      <c r="A660" s="210"/>
      <c r="D660" s="82"/>
    </row>
    <row r="661" spans="1:4" ht="8.25" customHeight="1" hidden="1">
      <c r="A661" s="210"/>
      <c r="D661" s="82"/>
    </row>
    <row r="662" spans="1:15" ht="25.5" customHeight="1">
      <c r="A662" s="424"/>
      <c r="B662" s="424"/>
      <c r="C662" s="424"/>
      <c r="D662" s="424"/>
      <c r="E662" s="59"/>
      <c r="F662" s="419" t="s">
        <v>497</v>
      </c>
      <c r="G662" s="420"/>
      <c r="H662" s="421"/>
      <c r="I662" s="61"/>
      <c r="J662" s="419" t="s">
        <v>498</v>
      </c>
      <c r="K662" s="420"/>
      <c r="L662" s="420"/>
      <c r="M662" s="420"/>
      <c r="N662" s="59"/>
      <c r="O662" s="425" t="s">
        <v>499</v>
      </c>
    </row>
    <row r="663" spans="1:15" ht="45.75" customHeight="1">
      <c r="A663" s="423" t="s">
        <v>392</v>
      </c>
      <c r="B663" s="423"/>
      <c r="C663" s="423"/>
      <c r="D663" s="63" t="s">
        <v>300</v>
      </c>
      <c r="E663" s="64"/>
      <c r="F663" s="254" t="s">
        <v>201</v>
      </c>
      <c r="G663" s="254" t="s">
        <v>204</v>
      </c>
      <c r="H663" s="64" t="s">
        <v>205</v>
      </c>
      <c r="I663" s="65"/>
      <c r="J663" s="64" t="s">
        <v>201</v>
      </c>
      <c r="K663" s="64" t="s">
        <v>201</v>
      </c>
      <c r="L663" s="254" t="s">
        <v>204</v>
      </c>
      <c r="M663" s="64" t="s">
        <v>205</v>
      </c>
      <c r="N663" s="64"/>
      <c r="O663" s="426"/>
    </row>
    <row r="664" spans="1:15" ht="30" customHeight="1">
      <c r="A664" s="62" t="s">
        <v>374</v>
      </c>
      <c r="B664" s="62" t="s">
        <v>206</v>
      </c>
      <c r="C664" s="62" t="s">
        <v>210</v>
      </c>
      <c r="D664" s="63"/>
      <c r="E664" s="65"/>
      <c r="F664" s="255" t="s">
        <v>207</v>
      </c>
      <c r="G664" s="255" t="s">
        <v>207</v>
      </c>
      <c r="H664" s="65" t="s">
        <v>208</v>
      </c>
      <c r="I664" s="65"/>
      <c r="J664" s="65" t="s">
        <v>207</v>
      </c>
      <c r="K664" s="65" t="s">
        <v>207</v>
      </c>
      <c r="L664" s="255" t="s">
        <v>207</v>
      </c>
      <c r="M664" s="65" t="s">
        <v>208</v>
      </c>
      <c r="N664" s="65"/>
      <c r="O664" s="65" t="s">
        <v>207</v>
      </c>
    </row>
    <row r="665" spans="1:15" ht="16.5" customHeight="1">
      <c r="A665" s="141" t="s">
        <v>375</v>
      </c>
      <c r="B665" s="67"/>
      <c r="C665" s="68">
        <v>613621</v>
      </c>
      <c r="D665" s="69" t="s">
        <v>147</v>
      </c>
      <c r="E665" s="61"/>
      <c r="F665" s="61">
        <v>7000</v>
      </c>
      <c r="G665" s="77">
        <v>4758.99</v>
      </c>
      <c r="H665" s="61">
        <f aca="true" t="shared" si="48" ref="H665:H676">IF(F665=0,0,IF(G665&gt;0,G665/F665*100,0))</f>
        <v>67.98557142857142</v>
      </c>
      <c r="I665" s="61"/>
      <c r="J665" s="61"/>
      <c r="K665" s="61">
        <v>7000</v>
      </c>
      <c r="L665" s="77">
        <v>2966.44</v>
      </c>
      <c r="M665" s="61">
        <f aca="true" t="shared" si="49" ref="M665:M676">IF(K665=0,0,IF(L665&gt;0,L665/K665*100,0))</f>
        <v>42.37771428571428</v>
      </c>
      <c r="N665" s="61"/>
      <c r="O665" s="61">
        <v>7000</v>
      </c>
    </row>
    <row r="666" spans="1:15" ht="25.5" customHeight="1">
      <c r="A666" s="141" t="s">
        <v>375</v>
      </c>
      <c r="B666" s="67"/>
      <c r="C666" s="68">
        <v>613700</v>
      </c>
      <c r="D666" s="69" t="s">
        <v>33</v>
      </c>
      <c r="E666" s="61"/>
      <c r="F666" s="61">
        <v>18000</v>
      </c>
      <c r="G666" s="77">
        <v>16569.33</v>
      </c>
      <c r="H666" s="61">
        <f t="shared" si="48"/>
        <v>92.05183333333335</v>
      </c>
      <c r="I666" s="61"/>
      <c r="J666" s="61">
        <v>30000</v>
      </c>
      <c r="K666" s="61">
        <v>25000</v>
      </c>
      <c r="L666" s="77">
        <v>10787.19</v>
      </c>
      <c r="M666" s="61">
        <f t="shared" si="49"/>
        <v>43.14876</v>
      </c>
      <c r="N666" s="61"/>
      <c r="O666" s="61">
        <v>35000</v>
      </c>
    </row>
    <row r="667" spans="1:15" ht="32.25" customHeight="1">
      <c r="A667" s="141"/>
      <c r="B667" s="67"/>
      <c r="C667" s="68">
        <v>613711</v>
      </c>
      <c r="D667" s="69" t="s">
        <v>450</v>
      </c>
      <c r="E667" s="61"/>
      <c r="F667" s="61">
        <v>5000</v>
      </c>
      <c r="G667" s="77">
        <v>0</v>
      </c>
      <c r="H667" s="61">
        <f t="shared" si="48"/>
        <v>0</v>
      </c>
      <c r="I667" s="61"/>
      <c r="J667" s="61"/>
      <c r="K667" s="61">
        <v>2000</v>
      </c>
      <c r="L667" s="77">
        <v>0</v>
      </c>
      <c r="M667" s="61">
        <f t="shared" si="49"/>
        <v>0</v>
      </c>
      <c r="N667" s="61"/>
      <c r="O667" s="61">
        <v>2000</v>
      </c>
    </row>
    <row r="668" spans="1:15" ht="40.5" customHeight="1">
      <c r="A668" s="141" t="s">
        <v>382</v>
      </c>
      <c r="B668" s="67"/>
      <c r="C668" s="68">
        <v>613724</v>
      </c>
      <c r="D668" s="87" t="s">
        <v>474</v>
      </c>
      <c r="E668" s="61"/>
      <c r="F668" s="61">
        <v>430000</v>
      </c>
      <c r="G668" s="77">
        <v>349091.96</v>
      </c>
      <c r="H668" s="61">
        <f t="shared" si="48"/>
        <v>81.18417674418606</v>
      </c>
      <c r="I668" s="61"/>
      <c r="J668" s="61">
        <v>280000</v>
      </c>
      <c r="K668" s="61">
        <v>425000</v>
      </c>
      <c r="L668" s="77">
        <v>169671.48</v>
      </c>
      <c r="M668" s="61">
        <f t="shared" si="49"/>
        <v>39.922701176470596</v>
      </c>
      <c r="N668" s="61"/>
      <c r="O668" s="61">
        <v>425000</v>
      </c>
    </row>
    <row r="669" spans="1:15" ht="44.25" customHeight="1">
      <c r="A669" s="141" t="s">
        <v>378</v>
      </c>
      <c r="B669" s="67"/>
      <c r="C669" s="68">
        <v>613726</v>
      </c>
      <c r="D669" s="69" t="s">
        <v>475</v>
      </c>
      <c r="E669" s="61"/>
      <c r="F669" s="61">
        <v>67339</v>
      </c>
      <c r="G669" s="77">
        <v>57611.39</v>
      </c>
      <c r="H669" s="61">
        <f t="shared" si="48"/>
        <v>85.55427018518243</v>
      </c>
      <c r="I669" s="61"/>
      <c r="J669" s="61">
        <v>18000</v>
      </c>
      <c r="K669" s="61">
        <v>35000</v>
      </c>
      <c r="L669" s="77">
        <v>0</v>
      </c>
      <c r="M669" s="61">
        <f t="shared" si="49"/>
        <v>0</v>
      </c>
      <c r="N669" s="61"/>
      <c r="O669" s="61">
        <v>40000</v>
      </c>
    </row>
    <row r="670" spans="1:15" ht="14.25" customHeight="1">
      <c r="A670" s="141" t="s">
        <v>375</v>
      </c>
      <c r="B670" s="67"/>
      <c r="C670" s="68">
        <v>613727</v>
      </c>
      <c r="D670" s="69" t="s">
        <v>360</v>
      </c>
      <c r="E670" s="61"/>
      <c r="F670" s="61">
        <v>1000</v>
      </c>
      <c r="G670" s="77">
        <v>490.23</v>
      </c>
      <c r="H670" s="61">
        <f t="shared" si="48"/>
        <v>49.023</v>
      </c>
      <c r="I670" s="61"/>
      <c r="J670" s="61">
        <v>2000</v>
      </c>
      <c r="K670" s="61">
        <v>1000</v>
      </c>
      <c r="L670" s="77">
        <v>76.05</v>
      </c>
      <c r="M670" s="61">
        <f t="shared" si="49"/>
        <v>7.6049999999999995</v>
      </c>
      <c r="N670" s="61"/>
      <c r="O670" s="61">
        <v>2500</v>
      </c>
    </row>
    <row r="671" spans="1:15" ht="30" customHeight="1">
      <c r="A671" s="141" t="s">
        <v>379</v>
      </c>
      <c r="B671" s="67">
        <v>1</v>
      </c>
      <c r="C671" s="68">
        <v>613728</v>
      </c>
      <c r="D671" s="69" t="s">
        <v>34</v>
      </c>
      <c r="E671" s="61"/>
      <c r="F671" s="61">
        <v>20000</v>
      </c>
      <c r="G671" s="61">
        <v>0</v>
      </c>
      <c r="H671" s="61">
        <f t="shared" si="48"/>
        <v>0</v>
      </c>
      <c r="I671" s="61"/>
      <c r="J671" s="61">
        <v>35000</v>
      </c>
      <c r="K671" s="61">
        <v>20000</v>
      </c>
      <c r="L671" s="61">
        <v>0</v>
      </c>
      <c r="M671" s="61">
        <f t="shared" si="49"/>
        <v>0</v>
      </c>
      <c r="N671" s="61"/>
      <c r="O671" s="61">
        <v>20450</v>
      </c>
    </row>
    <row r="672" spans="1:15" ht="33" customHeight="1">
      <c r="A672" s="141" t="s">
        <v>383</v>
      </c>
      <c r="B672" s="67">
        <v>2</v>
      </c>
      <c r="C672" s="68">
        <v>613728</v>
      </c>
      <c r="D672" s="69" t="s">
        <v>70</v>
      </c>
      <c r="E672" s="61"/>
      <c r="F672" s="61">
        <v>60993</v>
      </c>
      <c r="G672" s="61">
        <v>9131.49</v>
      </c>
      <c r="H672" s="61">
        <f t="shared" si="48"/>
        <v>14.97137376420245</v>
      </c>
      <c r="I672" s="61"/>
      <c r="J672" s="61">
        <v>23200</v>
      </c>
      <c r="K672" s="61">
        <v>80530</v>
      </c>
      <c r="L672" s="61">
        <v>14011.42</v>
      </c>
      <c r="M672" s="61">
        <f t="shared" si="49"/>
        <v>17.39900658139824</v>
      </c>
      <c r="N672" s="61"/>
      <c r="O672" s="61">
        <v>78550</v>
      </c>
    </row>
    <row r="673" spans="1:15" ht="30" customHeight="1">
      <c r="A673" s="141" t="s">
        <v>379</v>
      </c>
      <c r="B673" s="67">
        <v>3</v>
      </c>
      <c r="C673" s="68">
        <v>613728</v>
      </c>
      <c r="D673" s="69" t="s">
        <v>71</v>
      </c>
      <c r="E673" s="61"/>
      <c r="F673" s="61">
        <v>500</v>
      </c>
      <c r="G673" s="61">
        <v>0</v>
      </c>
      <c r="H673" s="61">
        <f t="shared" si="48"/>
        <v>0</v>
      </c>
      <c r="I673" s="61"/>
      <c r="J673" s="61">
        <v>5000</v>
      </c>
      <c r="K673" s="61">
        <v>500</v>
      </c>
      <c r="L673" s="61">
        <v>0</v>
      </c>
      <c r="M673" s="61">
        <f t="shared" si="49"/>
        <v>0</v>
      </c>
      <c r="N673" s="61"/>
      <c r="O673" s="61">
        <v>200</v>
      </c>
    </row>
    <row r="674" spans="1:15" ht="26.25" customHeight="1">
      <c r="A674" s="141" t="s">
        <v>383</v>
      </c>
      <c r="B674" s="67"/>
      <c r="C674" s="68">
        <v>613729</v>
      </c>
      <c r="D674" s="69" t="s">
        <v>568</v>
      </c>
      <c r="E674" s="61"/>
      <c r="F674" s="61">
        <v>20000</v>
      </c>
      <c r="G674" s="77">
        <v>0</v>
      </c>
      <c r="H674" s="61">
        <f t="shared" si="48"/>
        <v>0</v>
      </c>
      <c r="I674" s="61"/>
      <c r="J674" s="61">
        <v>100000</v>
      </c>
      <c r="K674" s="61">
        <v>20000</v>
      </c>
      <c r="L674" s="77">
        <v>0</v>
      </c>
      <c r="M674" s="61">
        <f t="shared" si="49"/>
        <v>0</v>
      </c>
      <c r="N674" s="61"/>
      <c r="O674" s="61">
        <v>0</v>
      </c>
    </row>
    <row r="675" spans="1:15" ht="15" customHeight="1">
      <c r="A675" s="141" t="s">
        <v>375</v>
      </c>
      <c r="B675" s="67"/>
      <c r="C675" s="68">
        <v>613810</v>
      </c>
      <c r="D675" s="69" t="s">
        <v>276</v>
      </c>
      <c r="E675" s="61"/>
      <c r="F675" s="61">
        <v>5000</v>
      </c>
      <c r="G675" s="77">
        <v>4273.31</v>
      </c>
      <c r="H675" s="61">
        <f t="shared" si="48"/>
        <v>85.4662</v>
      </c>
      <c r="I675" s="61"/>
      <c r="J675" s="61">
        <v>8500</v>
      </c>
      <c r="K675" s="61">
        <v>5000</v>
      </c>
      <c r="L675" s="77">
        <v>4999.54</v>
      </c>
      <c r="M675" s="61">
        <f t="shared" si="49"/>
        <v>99.99080000000001</v>
      </c>
      <c r="N675" s="61"/>
      <c r="O675" s="61">
        <v>6500</v>
      </c>
    </row>
    <row r="676" spans="1:15" ht="14.25" customHeight="1">
      <c r="A676" s="141" t="s">
        <v>375</v>
      </c>
      <c r="B676" s="67"/>
      <c r="C676" s="68">
        <v>613822</v>
      </c>
      <c r="D676" s="145" t="s">
        <v>322</v>
      </c>
      <c r="E676" s="61"/>
      <c r="F676" s="61">
        <v>3000</v>
      </c>
      <c r="G676" s="77">
        <v>2635.5</v>
      </c>
      <c r="H676" s="61">
        <f t="shared" si="48"/>
        <v>87.85</v>
      </c>
      <c r="I676" s="61"/>
      <c r="J676" s="61">
        <v>4500</v>
      </c>
      <c r="K676" s="61">
        <v>3000</v>
      </c>
      <c r="L676" s="77">
        <v>1398.1</v>
      </c>
      <c r="M676" s="61">
        <f t="shared" si="49"/>
        <v>46.60333333333333</v>
      </c>
      <c r="N676" s="61"/>
      <c r="O676" s="61">
        <v>3500</v>
      </c>
    </row>
    <row r="677" spans="1:15" ht="4.5" customHeight="1">
      <c r="A677" s="141"/>
      <c r="B677" s="67"/>
      <c r="C677" s="68"/>
      <c r="D677" s="145"/>
      <c r="E677" s="61"/>
      <c r="F677" s="61"/>
      <c r="G677" s="77"/>
      <c r="H677" s="61"/>
      <c r="I677" s="61"/>
      <c r="J677" s="61"/>
      <c r="K677" s="61"/>
      <c r="L677" s="77"/>
      <c r="M677" s="61"/>
      <c r="N677" s="61"/>
      <c r="O677" s="61"/>
    </row>
    <row r="678" spans="1:15" ht="14.25" customHeight="1">
      <c r="A678" s="141"/>
      <c r="B678" s="72">
        <v>6139</v>
      </c>
      <c r="C678" s="70"/>
      <c r="D678" s="144" t="s">
        <v>323</v>
      </c>
      <c r="E678" s="74">
        <v>25</v>
      </c>
      <c r="F678" s="75">
        <f>SUM(F680:F707)+SUM(F708:F723)</f>
        <v>466075</v>
      </c>
      <c r="G678" s="256">
        <f>SUM(G680:G707)+SUM(G708:G723)</f>
        <v>330572.07</v>
      </c>
      <c r="H678" s="74">
        <f>IF(F678=0,0,IF(G678&gt;0,G678/F678*100,0))</f>
        <v>70.92679718929357</v>
      </c>
      <c r="I678" s="74"/>
      <c r="J678" s="74">
        <f>SUM(J680:J702)+SUM(J703:J723)</f>
        <v>421446</v>
      </c>
      <c r="K678" s="75">
        <f>SUM(K680:K707)+SUM(K708:K723)</f>
        <v>565057</v>
      </c>
      <c r="L678" s="256">
        <f>SUM(L680:L707)+SUM(L708:L723)</f>
        <v>179817.07</v>
      </c>
      <c r="M678" s="74">
        <f>IF(K678=0,0,IF(L678&gt;0,L678/K678*100,0))</f>
        <v>31.822819644743806</v>
      </c>
      <c r="N678" s="74"/>
      <c r="O678" s="75">
        <f>SUM(O680:O707)+SUM(O708:O723)</f>
        <v>692125</v>
      </c>
    </row>
    <row r="679" spans="1:15" ht="5.25" customHeight="1">
      <c r="A679" s="141"/>
      <c r="B679" s="67"/>
      <c r="C679" s="68"/>
      <c r="D679" s="145"/>
      <c r="E679" s="61"/>
      <c r="F679" s="61"/>
      <c r="G679" s="77"/>
      <c r="H679" s="61"/>
      <c r="I679" s="61"/>
      <c r="J679" s="61"/>
      <c r="K679" s="61"/>
      <c r="L679" s="77"/>
      <c r="M679" s="61"/>
      <c r="N679" s="61"/>
      <c r="O679" s="61"/>
    </row>
    <row r="680" spans="1:15" ht="29.25" customHeight="1">
      <c r="A680" s="141" t="s">
        <v>379</v>
      </c>
      <c r="B680" s="67"/>
      <c r="C680" s="68">
        <v>613912</v>
      </c>
      <c r="D680" s="69" t="s">
        <v>50</v>
      </c>
      <c r="E680" s="61"/>
      <c r="F680" s="61">
        <v>7000</v>
      </c>
      <c r="G680" s="77">
        <v>2150.42</v>
      </c>
      <c r="H680" s="61">
        <f>IF(F680=0,0,IF(G680&gt;0,G680/F680*100,0))</f>
        <v>30.720285714285716</v>
      </c>
      <c r="I680" s="61"/>
      <c r="J680" s="61"/>
      <c r="K680" s="61">
        <v>9000</v>
      </c>
      <c r="L680" s="77">
        <v>3151.05</v>
      </c>
      <c r="M680" s="61">
        <f>IF(K680=0,0,IF(L680&gt;0,L680/K680*100,0))</f>
        <v>35.01166666666667</v>
      </c>
      <c r="N680" s="61"/>
      <c r="O680" s="61">
        <v>9000</v>
      </c>
    </row>
    <row r="681" spans="1:15" ht="48" customHeight="1">
      <c r="A681" s="141" t="s">
        <v>375</v>
      </c>
      <c r="B681" s="67">
        <v>1</v>
      </c>
      <c r="C681" s="68">
        <v>613913</v>
      </c>
      <c r="D681" s="69" t="s">
        <v>414</v>
      </c>
      <c r="E681" s="61"/>
      <c r="F681" s="61">
        <v>57000</v>
      </c>
      <c r="G681" s="61">
        <v>55509.92</v>
      </c>
      <c r="H681" s="61">
        <f>IF(F681=0,0,IF(G681&gt;0,G681/F681*100,0))</f>
        <v>97.38582456140351</v>
      </c>
      <c r="I681" s="61"/>
      <c r="J681" s="61">
        <v>27500</v>
      </c>
      <c r="K681" s="61">
        <v>57000</v>
      </c>
      <c r="L681" s="61">
        <v>20904.98</v>
      </c>
      <c r="M681" s="61">
        <f>IF(K681=0,0,IF(L681&gt;0,L681/K681*100,0))</f>
        <v>36.67540350877193</v>
      </c>
      <c r="N681" s="61"/>
      <c r="O681" s="61">
        <v>57000</v>
      </c>
    </row>
    <row r="682" spans="1:15" ht="17.25" customHeight="1">
      <c r="A682" s="141" t="s">
        <v>375</v>
      </c>
      <c r="B682" s="67">
        <v>2</v>
      </c>
      <c r="C682" s="68">
        <v>613913</v>
      </c>
      <c r="D682" s="87" t="s">
        <v>35</v>
      </c>
      <c r="E682" s="61"/>
      <c r="F682" s="61">
        <v>3000</v>
      </c>
      <c r="G682" s="61">
        <v>3000</v>
      </c>
      <c r="H682" s="61">
        <v>0</v>
      </c>
      <c r="I682" s="61"/>
      <c r="J682" s="61"/>
      <c r="K682" s="61">
        <v>3000</v>
      </c>
      <c r="L682" s="61">
        <v>0</v>
      </c>
      <c r="M682" s="61">
        <v>0</v>
      </c>
      <c r="N682" s="61"/>
      <c r="O682" s="61">
        <v>3000</v>
      </c>
    </row>
    <row r="683" spans="1:15" ht="20.25" customHeight="1">
      <c r="A683" s="141" t="s">
        <v>375</v>
      </c>
      <c r="B683" s="67"/>
      <c r="C683" s="68">
        <v>613914</v>
      </c>
      <c r="D683" s="145" t="s">
        <v>351</v>
      </c>
      <c r="E683" s="61"/>
      <c r="F683" s="61">
        <v>16900</v>
      </c>
      <c r="G683" s="77">
        <v>8975.34</v>
      </c>
      <c r="H683" s="61">
        <f aca="true" t="shared" si="50" ref="H683:H688">IF(F683=0,0,IF(G683&gt;0,G683/F683*100,0))</f>
        <v>53.10852071005917</v>
      </c>
      <c r="I683" s="61"/>
      <c r="J683" s="61">
        <v>26500</v>
      </c>
      <c r="K683" s="61">
        <v>18900</v>
      </c>
      <c r="L683" s="77">
        <v>6408.9</v>
      </c>
      <c r="M683" s="61">
        <f aca="true" t="shared" si="51" ref="M683:M688">IF(K683=0,0,IF(L683&gt;0,L683/K683*100,0))</f>
        <v>33.909523809523805</v>
      </c>
      <c r="N683" s="61"/>
      <c r="O683" s="61">
        <v>18900</v>
      </c>
    </row>
    <row r="684" spans="1:15" ht="20.25" customHeight="1">
      <c r="A684" s="141" t="s">
        <v>375</v>
      </c>
      <c r="B684" s="67"/>
      <c r="C684" s="68">
        <v>613915</v>
      </c>
      <c r="D684" s="145" t="s">
        <v>90</v>
      </c>
      <c r="E684" s="61"/>
      <c r="F684" s="61">
        <v>2000</v>
      </c>
      <c r="G684" s="77">
        <v>565</v>
      </c>
      <c r="H684" s="61">
        <f t="shared" si="50"/>
        <v>28.249999999999996</v>
      </c>
      <c r="I684" s="61"/>
      <c r="J684" s="61">
        <v>5000</v>
      </c>
      <c r="K684" s="61">
        <v>0</v>
      </c>
      <c r="L684" s="77">
        <v>0</v>
      </c>
      <c r="M684" s="61">
        <f t="shared" si="51"/>
        <v>0</v>
      </c>
      <c r="N684" s="61"/>
      <c r="O684" s="61">
        <v>0</v>
      </c>
    </row>
    <row r="685" spans="1:15" ht="19.5" customHeight="1">
      <c r="A685" s="141" t="s">
        <v>381</v>
      </c>
      <c r="B685" s="67"/>
      <c r="C685" s="68">
        <v>613916</v>
      </c>
      <c r="D685" s="145" t="s">
        <v>245</v>
      </c>
      <c r="E685" s="61"/>
      <c r="F685" s="61">
        <v>15000</v>
      </c>
      <c r="G685" s="77">
        <v>9548.42</v>
      </c>
      <c r="H685" s="61">
        <f t="shared" si="50"/>
        <v>63.65613333333333</v>
      </c>
      <c r="I685" s="61"/>
      <c r="J685" s="61">
        <v>15000</v>
      </c>
      <c r="K685" s="61">
        <v>15000</v>
      </c>
      <c r="L685" s="77">
        <v>3292.87</v>
      </c>
      <c r="M685" s="61">
        <f t="shared" si="51"/>
        <v>21.952466666666666</v>
      </c>
      <c r="N685" s="61"/>
      <c r="O685" s="61">
        <v>15000</v>
      </c>
    </row>
    <row r="686" spans="1:15" ht="18" customHeight="1">
      <c r="A686" s="141" t="s">
        <v>375</v>
      </c>
      <c r="B686" s="67"/>
      <c r="C686" s="68">
        <v>613922</v>
      </c>
      <c r="D686" s="145" t="s">
        <v>230</v>
      </c>
      <c r="E686" s="61"/>
      <c r="F686" s="61">
        <v>3000</v>
      </c>
      <c r="G686" s="77">
        <v>1694.01</v>
      </c>
      <c r="H686" s="61">
        <f t="shared" si="50"/>
        <v>56.467</v>
      </c>
      <c r="I686" s="61"/>
      <c r="J686" s="61">
        <v>2000</v>
      </c>
      <c r="K686" s="61">
        <v>3000</v>
      </c>
      <c r="L686" s="77">
        <v>1444</v>
      </c>
      <c r="M686" s="61">
        <f t="shared" si="51"/>
        <v>48.13333333333333</v>
      </c>
      <c r="N686" s="61"/>
      <c r="O686" s="61">
        <v>3000</v>
      </c>
    </row>
    <row r="687" spans="1:15" ht="18" customHeight="1">
      <c r="A687" s="141" t="s">
        <v>375</v>
      </c>
      <c r="B687" s="67"/>
      <c r="C687" s="68">
        <v>613924</v>
      </c>
      <c r="D687" s="145" t="s">
        <v>231</v>
      </c>
      <c r="E687" s="61"/>
      <c r="F687" s="61">
        <v>1000</v>
      </c>
      <c r="G687" s="77">
        <v>0</v>
      </c>
      <c r="H687" s="61">
        <f t="shared" si="50"/>
        <v>0</v>
      </c>
      <c r="I687" s="61"/>
      <c r="J687" s="61">
        <v>800</v>
      </c>
      <c r="K687" s="61">
        <v>1000</v>
      </c>
      <c r="L687" s="77">
        <v>150</v>
      </c>
      <c r="M687" s="61">
        <f t="shared" si="51"/>
        <v>15</v>
      </c>
      <c r="N687" s="61"/>
      <c r="O687" s="61">
        <v>1000</v>
      </c>
    </row>
    <row r="688" spans="1:15" ht="18" customHeight="1">
      <c r="A688" s="206" t="s">
        <v>381</v>
      </c>
      <c r="B688" s="67"/>
      <c r="C688" s="68">
        <v>613932</v>
      </c>
      <c r="D688" s="145" t="s">
        <v>232</v>
      </c>
      <c r="E688" s="61"/>
      <c r="F688" s="61">
        <v>700</v>
      </c>
      <c r="G688" s="77">
        <v>526.5</v>
      </c>
      <c r="H688" s="61">
        <f t="shared" si="50"/>
        <v>75.21428571428571</v>
      </c>
      <c r="I688" s="61"/>
      <c r="J688" s="61">
        <v>1000</v>
      </c>
      <c r="K688" s="61">
        <v>1000</v>
      </c>
      <c r="L688" s="77">
        <v>35.1</v>
      </c>
      <c r="M688" s="61">
        <f t="shared" si="51"/>
        <v>3.51</v>
      </c>
      <c r="N688" s="61"/>
      <c r="O688" s="61">
        <v>1000</v>
      </c>
    </row>
    <row r="689" spans="1:4" ht="21.75" customHeight="1" hidden="1">
      <c r="A689" s="233"/>
      <c r="D689" s="225"/>
    </row>
    <row r="690" spans="1:4" ht="21.75" customHeight="1" hidden="1">
      <c r="A690" s="233"/>
      <c r="D690" s="225"/>
    </row>
    <row r="691" spans="1:4" ht="36" customHeight="1" hidden="1">
      <c r="A691" s="233"/>
      <c r="D691" s="225"/>
    </row>
    <row r="692" spans="1:4" ht="21.75" customHeight="1" hidden="1">
      <c r="A692" s="233"/>
      <c r="D692" s="225"/>
    </row>
    <row r="693" spans="1:4" ht="8.25" customHeight="1" hidden="1">
      <c r="A693" s="233"/>
      <c r="D693" s="225"/>
    </row>
    <row r="694" spans="1:4" ht="5.25" customHeight="1" hidden="1">
      <c r="A694" s="233"/>
      <c r="D694" s="225"/>
    </row>
    <row r="695" spans="1:15" ht="27" customHeight="1">
      <c r="A695" s="424"/>
      <c r="B695" s="424"/>
      <c r="C695" s="424"/>
      <c r="D695" s="424"/>
      <c r="E695" s="59"/>
      <c r="F695" s="419" t="s">
        <v>497</v>
      </c>
      <c r="G695" s="420"/>
      <c r="H695" s="421"/>
      <c r="I695" s="61"/>
      <c r="J695" s="419" t="s">
        <v>498</v>
      </c>
      <c r="K695" s="420"/>
      <c r="L695" s="420"/>
      <c r="M695" s="420"/>
      <c r="N695" s="59"/>
      <c r="O695" s="425" t="s">
        <v>499</v>
      </c>
    </row>
    <row r="696" spans="1:15" ht="45.75" customHeight="1">
      <c r="A696" s="423" t="s">
        <v>392</v>
      </c>
      <c r="B696" s="423"/>
      <c r="C696" s="423"/>
      <c r="D696" s="63" t="s">
        <v>300</v>
      </c>
      <c r="E696" s="64"/>
      <c r="F696" s="254" t="s">
        <v>201</v>
      </c>
      <c r="G696" s="254" t="s">
        <v>204</v>
      </c>
      <c r="H696" s="64" t="s">
        <v>205</v>
      </c>
      <c r="I696" s="65"/>
      <c r="J696" s="64" t="s">
        <v>201</v>
      </c>
      <c r="K696" s="64" t="s">
        <v>201</v>
      </c>
      <c r="L696" s="254" t="s">
        <v>204</v>
      </c>
      <c r="M696" s="64" t="s">
        <v>205</v>
      </c>
      <c r="N696" s="64"/>
      <c r="O696" s="426"/>
    </row>
    <row r="697" spans="1:15" ht="30" customHeight="1">
      <c r="A697" s="62" t="s">
        <v>374</v>
      </c>
      <c r="B697" s="62" t="s">
        <v>206</v>
      </c>
      <c r="C697" s="62" t="s">
        <v>210</v>
      </c>
      <c r="D697" s="63"/>
      <c r="E697" s="65"/>
      <c r="F697" s="255" t="s">
        <v>207</v>
      </c>
      <c r="G697" s="255" t="s">
        <v>207</v>
      </c>
      <c r="H697" s="65" t="s">
        <v>208</v>
      </c>
      <c r="I697" s="65"/>
      <c r="J697" s="65" t="s">
        <v>207</v>
      </c>
      <c r="K697" s="65" t="s">
        <v>207</v>
      </c>
      <c r="L697" s="255" t="s">
        <v>207</v>
      </c>
      <c r="M697" s="65" t="s">
        <v>208</v>
      </c>
      <c r="N697" s="65"/>
      <c r="O697" s="65" t="s">
        <v>207</v>
      </c>
    </row>
    <row r="698" spans="1:15" ht="30" customHeight="1">
      <c r="A698" s="141" t="s">
        <v>393</v>
      </c>
      <c r="B698" s="67"/>
      <c r="C698" s="68">
        <v>613949</v>
      </c>
      <c r="D698" s="69" t="s">
        <v>353</v>
      </c>
      <c r="E698" s="61"/>
      <c r="F698" s="61">
        <v>1000</v>
      </c>
      <c r="G698" s="77">
        <v>0</v>
      </c>
      <c r="H698" s="61">
        <f aca="true" t="shared" si="52" ref="H698:H715">IF(F698=0,0,IF(G698&gt;0,G698/F698*100,0))</f>
        <v>0</v>
      </c>
      <c r="I698" s="61"/>
      <c r="J698" s="61">
        <v>2000</v>
      </c>
      <c r="K698" s="61">
        <v>3000</v>
      </c>
      <c r="L698" s="77">
        <v>819</v>
      </c>
      <c r="M698" s="61">
        <f aca="true" t="shared" si="53" ref="M698:M715">IF(K698=0,0,IF(L698&gt;0,L698/K698*100,0))</f>
        <v>27.3</v>
      </c>
      <c r="N698" s="61"/>
      <c r="O698" s="61">
        <v>3000</v>
      </c>
    </row>
    <row r="699" spans="1:15" ht="24" customHeight="1">
      <c r="A699" s="141" t="s">
        <v>376</v>
      </c>
      <c r="B699" s="67">
        <v>1</v>
      </c>
      <c r="C699" s="68">
        <v>613951</v>
      </c>
      <c r="D699" s="145" t="s">
        <v>261</v>
      </c>
      <c r="E699" s="61"/>
      <c r="F699" s="61">
        <v>116224</v>
      </c>
      <c r="G699" s="61">
        <v>130060.41</v>
      </c>
      <c r="H699" s="61">
        <f t="shared" si="52"/>
        <v>111.90495078469162</v>
      </c>
      <c r="I699" s="61"/>
      <c r="J699" s="61">
        <v>154000</v>
      </c>
      <c r="K699" s="61">
        <v>116224</v>
      </c>
      <c r="L699" s="61">
        <v>14237.46</v>
      </c>
      <c r="M699" s="61">
        <f t="shared" si="53"/>
        <v>12.250017208149778</v>
      </c>
      <c r="N699" s="61"/>
      <c r="O699" s="61">
        <v>110000</v>
      </c>
    </row>
    <row r="700" spans="1:15" ht="33" customHeight="1">
      <c r="A700" s="141" t="s">
        <v>376</v>
      </c>
      <c r="B700" s="67">
        <v>2</v>
      </c>
      <c r="C700" s="68">
        <v>613951</v>
      </c>
      <c r="D700" s="87" t="s">
        <v>415</v>
      </c>
      <c r="E700" s="61"/>
      <c r="F700" s="61">
        <v>1200</v>
      </c>
      <c r="G700" s="61">
        <v>800</v>
      </c>
      <c r="H700" s="61">
        <f t="shared" si="52"/>
        <v>66.66666666666666</v>
      </c>
      <c r="I700" s="61"/>
      <c r="J700" s="61"/>
      <c r="K700" s="61">
        <v>1200</v>
      </c>
      <c r="L700" s="61">
        <v>0</v>
      </c>
      <c r="M700" s="61">
        <f t="shared" si="53"/>
        <v>0</v>
      </c>
      <c r="N700" s="61"/>
      <c r="O700" s="61">
        <v>1200</v>
      </c>
    </row>
    <row r="701" spans="1:15" ht="47.25" customHeight="1">
      <c r="A701" s="141" t="s">
        <v>379</v>
      </c>
      <c r="B701" s="67"/>
      <c r="C701" s="68">
        <v>613952</v>
      </c>
      <c r="D701" s="69" t="s">
        <v>527</v>
      </c>
      <c r="E701" s="61"/>
      <c r="F701" s="61">
        <v>64000</v>
      </c>
      <c r="G701" s="61">
        <v>19904.35</v>
      </c>
      <c r="H701" s="61">
        <f t="shared" si="52"/>
        <v>31.100546874999996</v>
      </c>
      <c r="I701" s="61"/>
      <c r="J701" s="61"/>
      <c r="K701" s="61">
        <v>54000</v>
      </c>
      <c r="L701" s="61">
        <v>11830.25</v>
      </c>
      <c r="M701" s="61">
        <f t="shared" si="53"/>
        <v>21.907870370370368</v>
      </c>
      <c r="N701" s="61"/>
      <c r="O701" s="61">
        <v>132000</v>
      </c>
    </row>
    <row r="702" spans="1:15" ht="44.25" customHeight="1">
      <c r="A702" s="141" t="s">
        <v>379</v>
      </c>
      <c r="B702" s="67"/>
      <c r="C702" s="68">
        <v>613953</v>
      </c>
      <c r="D702" s="69" t="s">
        <v>437</v>
      </c>
      <c r="E702" s="61"/>
      <c r="F702" s="61">
        <v>1000</v>
      </c>
      <c r="G702" s="77">
        <v>10442.25</v>
      </c>
      <c r="H702" s="61">
        <f t="shared" si="52"/>
        <v>1044.225</v>
      </c>
      <c r="I702" s="61"/>
      <c r="J702" s="61"/>
      <c r="K702" s="61">
        <v>7000</v>
      </c>
      <c r="L702" s="77">
        <v>3092.1</v>
      </c>
      <c r="M702" s="61">
        <f t="shared" si="53"/>
        <v>44.17285714285714</v>
      </c>
      <c r="N702" s="61"/>
      <c r="O702" s="61">
        <v>30000</v>
      </c>
    </row>
    <row r="703" spans="1:15" ht="24" customHeight="1">
      <c r="A703" s="207" t="s">
        <v>375</v>
      </c>
      <c r="B703" s="67"/>
      <c r="C703" s="68">
        <v>613961</v>
      </c>
      <c r="D703" s="145" t="s">
        <v>325</v>
      </c>
      <c r="E703" s="61"/>
      <c r="F703" s="61">
        <v>1000</v>
      </c>
      <c r="G703" s="77">
        <v>1000</v>
      </c>
      <c r="H703" s="61">
        <f t="shared" si="52"/>
        <v>100</v>
      </c>
      <c r="I703" s="61"/>
      <c r="J703" s="61">
        <v>15000</v>
      </c>
      <c r="K703" s="61">
        <v>1000</v>
      </c>
      <c r="L703" s="77">
        <v>700.01</v>
      </c>
      <c r="M703" s="61">
        <f t="shared" si="53"/>
        <v>70.001</v>
      </c>
      <c r="N703" s="61"/>
      <c r="O703" s="61">
        <v>3000</v>
      </c>
    </row>
    <row r="704" spans="1:15" ht="18.75" customHeight="1">
      <c r="A704" s="207" t="s">
        <v>375</v>
      </c>
      <c r="B704" s="67"/>
      <c r="C704" s="68">
        <v>613962</v>
      </c>
      <c r="D704" s="145" t="s">
        <v>352</v>
      </c>
      <c r="E704" s="61"/>
      <c r="F704" s="61">
        <v>4500</v>
      </c>
      <c r="G704" s="77">
        <v>1012.8</v>
      </c>
      <c r="H704" s="61">
        <f t="shared" si="52"/>
        <v>22.506666666666668</v>
      </c>
      <c r="I704" s="61"/>
      <c r="J704" s="61">
        <v>8000</v>
      </c>
      <c r="K704" s="61">
        <v>2000</v>
      </c>
      <c r="L704" s="77">
        <v>50</v>
      </c>
      <c r="M704" s="61">
        <f t="shared" si="53"/>
        <v>2.5</v>
      </c>
      <c r="N704" s="61"/>
      <c r="O704" s="61">
        <v>5000</v>
      </c>
    </row>
    <row r="705" spans="1:15" ht="43.5" customHeight="1">
      <c r="A705" s="141" t="s">
        <v>375</v>
      </c>
      <c r="B705" s="95"/>
      <c r="C705" s="96">
        <v>613973</v>
      </c>
      <c r="D705" s="69" t="s">
        <v>38</v>
      </c>
      <c r="E705" s="65"/>
      <c r="F705" s="61">
        <v>18000</v>
      </c>
      <c r="G705" s="77">
        <v>31448.94</v>
      </c>
      <c r="H705" s="61">
        <f t="shared" si="52"/>
        <v>174.71633333333332</v>
      </c>
      <c r="I705" s="65"/>
      <c r="J705" s="61">
        <v>51000</v>
      </c>
      <c r="K705" s="61">
        <v>26000</v>
      </c>
      <c r="L705" s="77">
        <v>10940.64</v>
      </c>
      <c r="M705" s="61">
        <f t="shared" si="53"/>
        <v>42.07938461538461</v>
      </c>
      <c r="N705" s="61"/>
      <c r="O705" s="61">
        <v>26000</v>
      </c>
    </row>
    <row r="706" spans="1:15" ht="30.75" customHeight="1">
      <c r="A706" s="141" t="s">
        <v>375</v>
      </c>
      <c r="B706" s="67">
        <v>1</v>
      </c>
      <c r="C706" s="68">
        <v>613974</v>
      </c>
      <c r="D706" s="69" t="s">
        <v>121</v>
      </c>
      <c r="E706" s="61"/>
      <c r="F706" s="61">
        <v>23000</v>
      </c>
      <c r="G706" s="77">
        <v>13035</v>
      </c>
      <c r="H706" s="61">
        <f t="shared" si="52"/>
        <v>56.673913043478265</v>
      </c>
      <c r="I706" s="61"/>
      <c r="J706" s="61">
        <v>30000</v>
      </c>
      <c r="K706" s="61">
        <v>23000</v>
      </c>
      <c r="L706" s="77">
        <v>6440</v>
      </c>
      <c r="M706" s="61">
        <f t="shared" si="53"/>
        <v>28.000000000000004</v>
      </c>
      <c r="N706" s="61"/>
      <c r="O706" s="61">
        <v>23000</v>
      </c>
    </row>
    <row r="707" spans="1:15" ht="21.75" customHeight="1">
      <c r="A707" s="141" t="s">
        <v>375</v>
      </c>
      <c r="B707" s="67"/>
      <c r="C707" s="68">
        <v>613976</v>
      </c>
      <c r="D707" s="145" t="s">
        <v>307</v>
      </c>
      <c r="E707" s="61"/>
      <c r="F707" s="61">
        <v>8000</v>
      </c>
      <c r="G707" s="77">
        <v>1750</v>
      </c>
      <c r="H707" s="61">
        <f t="shared" si="52"/>
        <v>21.875</v>
      </c>
      <c r="I707" s="61"/>
      <c r="J707" s="61">
        <v>8000</v>
      </c>
      <c r="K707" s="61">
        <v>8000</v>
      </c>
      <c r="L707" s="77">
        <v>533</v>
      </c>
      <c r="M707" s="61">
        <f t="shared" si="53"/>
        <v>6.6625000000000005</v>
      </c>
      <c r="N707" s="61"/>
      <c r="O707" s="61">
        <v>8000</v>
      </c>
    </row>
    <row r="708" spans="1:15" ht="28.5" customHeight="1">
      <c r="A708" s="141" t="s">
        <v>375</v>
      </c>
      <c r="B708" s="67"/>
      <c r="C708" s="68">
        <v>613983</v>
      </c>
      <c r="D708" s="69" t="s">
        <v>93</v>
      </c>
      <c r="E708" s="61"/>
      <c r="F708" s="61">
        <v>5000</v>
      </c>
      <c r="G708" s="77">
        <v>4795.81</v>
      </c>
      <c r="H708" s="61">
        <f t="shared" si="52"/>
        <v>95.9162</v>
      </c>
      <c r="I708" s="61"/>
      <c r="J708" s="61">
        <v>4370</v>
      </c>
      <c r="K708" s="61">
        <v>6800</v>
      </c>
      <c r="L708" s="77">
        <v>2332.46</v>
      </c>
      <c r="M708" s="61">
        <f t="shared" si="53"/>
        <v>34.30088235294117</v>
      </c>
      <c r="N708" s="61"/>
      <c r="O708" s="61">
        <v>6800</v>
      </c>
    </row>
    <row r="709" spans="1:15" ht="31.5" customHeight="1">
      <c r="A709" s="141" t="s">
        <v>375</v>
      </c>
      <c r="B709" s="67"/>
      <c r="C709" s="68">
        <v>613986</v>
      </c>
      <c r="D709" s="69" t="s">
        <v>94</v>
      </c>
      <c r="E709" s="61"/>
      <c r="F709" s="61">
        <v>1600</v>
      </c>
      <c r="G709" s="77">
        <v>666.29</v>
      </c>
      <c r="H709" s="61">
        <f t="shared" si="52"/>
        <v>41.643125</v>
      </c>
      <c r="I709" s="61"/>
      <c r="J709" s="61">
        <v>1891</v>
      </c>
      <c r="K709" s="61">
        <v>1600</v>
      </c>
      <c r="L709" s="77">
        <v>314.61</v>
      </c>
      <c r="M709" s="61">
        <f t="shared" si="53"/>
        <v>19.663125</v>
      </c>
      <c r="N709" s="61"/>
      <c r="O709" s="61">
        <v>1600</v>
      </c>
    </row>
    <row r="710" spans="1:15" ht="33" customHeight="1">
      <c r="A710" s="141" t="s">
        <v>375</v>
      </c>
      <c r="B710" s="67"/>
      <c r="C710" s="68">
        <v>613987</v>
      </c>
      <c r="D710" s="69" t="s">
        <v>95</v>
      </c>
      <c r="E710" s="61"/>
      <c r="F710" s="61">
        <v>2500</v>
      </c>
      <c r="G710" s="77">
        <v>999.47</v>
      </c>
      <c r="H710" s="61">
        <f t="shared" si="52"/>
        <v>39.97880000000001</v>
      </c>
      <c r="I710" s="61"/>
      <c r="J710" s="61">
        <v>2840</v>
      </c>
      <c r="K710" s="61">
        <v>3500</v>
      </c>
      <c r="L710" s="77">
        <v>614.29</v>
      </c>
      <c r="M710" s="61">
        <f t="shared" si="53"/>
        <v>17.551142857142857</v>
      </c>
      <c r="N710" s="61"/>
      <c r="O710" s="61">
        <v>3500</v>
      </c>
    </row>
    <row r="711" spans="1:15" ht="36" customHeight="1">
      <c r="A711" s="141" t="s">
        <v>375</v>
      </c>
      <c r="B711" s="67"/>
      <c r="C711" s="68">
        <v>613988</v>
      </c>
      <c r="D711" s="69" t="s">
        <v>125</v>
      </c>
      <c r="E711" s="61"/>
      <c r="F711" s="61">
        <v>3632</v>
      </c>
      <c r="G711" s="77">
        <v>1676.94</v>
      </c>
      <c r="H711" s="61">
        <f t="shared" si="52"/>
        <v>46.171255506607935</v>
      </c>
      <c r="I711" s="61"/>
      <c r="J711" s="61">
        <v>4545</v>
      </c>
      <c r="K711" s="61">
        <v>2333</v>
      </c>
      <c r="L711" s="77">
        <v>755.09</v>
      </c>
      <c r="M711" s="61">
        <f t="shared" si="53"/>
        <v>32.365623660522935</v>
      </c>
      <c r="N711" s="61"/>
      <c r="O711" s="61">
        <v>2500</v>
      </c>
    </row>
    <row r="712" spans="1:15" ht="24.75" customHeight="1">
      <c r="A712" s="141" t="s">
        <v>379</v>
      </c>
      <c r="B712" s="67">
        <v>1</v>
      </c>
      <c r="C712" s="68">
        <v>613991</v>
      </c>
      <c r="D712" s="69" t="s">
        <v>446</v>
      </c>
      <c r="E712" s="61"/>
      <c r="F712" s="61">
        <v>500</v>
      </c>
      <c r="G712" s="61">
        <v>0</v>
      </c>
      <c r="H712" s="61">
        <f t="shared" si="52"/>
        <v>0</v>
      </c>
      <c r="I712" s="61"/>
      <c r="J712" s="61">
        <v>10000</v>
      </c>
      <c r="K712" s="61">
        <v>500</v>
      </c>
      <c r="L712" s="61">
        <v>0</v>
      </c>
      <c r="M712" s="61">
        <f t="shared" si="53"/>
        <v>0</v>
      </c>
      <c r="N712" s="61"/>
      <c r="O712" s="61">
        <v>500</v>
      </c>
    </row>
    <row r="713" spans="1:15" ht="21.75" customHeight="1">
      <c r="A713" s="141" t="s">
        <v>375</v>
      </c>
      <c r="B713" s="67">
        <v>6</v>
      </c>
      <c r="C713" s="68">
        <v>613991</v>
      </c>
      <c r="D713" s="145" t="s">
        <v>327</v>
      </c>
      <c r="E713" s="61"/>
      <c r="F713" s="61">
        <v>15000</v>
      </c>
      <c r="G713" s="61">
        <v>12483.2</v>
      </c>
      <c r="H713" s="61">
        <f t="shared" si="52"/>
        <v>83.22133333333333</v>
      </c>
      <c r="I713" s="61"/>
      <c r="J713" s="61">
        <v>5000</v>
      </c>
      <c r="K713" s="61">
        <v>25000</v>
      </c>
      <c r="L713" s="61">
        <v>14283.94</v>
      </c>
      <c r="M713" s="61">
        <f t="shared" si="53"/>
        <v>57.135760000000005</v>
      </c>
      <c r="N713" s="61"/>
      <c r="O713" s="61">
        <v>25000</v>
      </c>
    </row>
    <row r="714" spans="1:15" ht="26.25" customHeight="1">
      <c r="A714" s="141" t="s">
        <v>383</v>
      </c>
      <c r="B714" s="67">
        <v>7</v>
      </c>
      <c r="C714" s="68">
        <v>613991</v>
      </c>
      <c r="D714" s="69" t="s">
        <v>315</v>
      </c>
      <c r="E714" s="61"/>
      <c r="F714" s="61">
        <v>500</v>
      </c>
      <c r="G714" s="61">
        <v>0</v>
      </c>
      <c r="H714" s="61">
        <f t="shared" si="52"/>
        <v>0</v>
      </c>
      <c r="I714" s="61"/>
      <c r="J714" s="61">
        <v>2000</v>
      </c>
      <c r="K714" s="61">
        <v>500</v>
      </c>
      <c r="L714" s="61">
        <v>0</v>
      </c>
      <c r="M714" s="61">
        <f t="shared" si="53"/>
        <v>0</v>
      </c>
      <c r="N714" s="61"/>
      <c r="O714" s="61">
        <v>500</v>
      </c>
    </row>
    <row r="715" spans="1:15" ht="36.75" customHeight="1">
      <c r="A715" s="141" t="s">
        <v>383</v>
      </c>
      <c r="B715" s="67">
        <v>12</v>
      </c>
      <c r="C715" s="68">
        <v>613991</v>
      </c>
      <c r="D715" s="69" t="s">
        <v>91</v>
      </c>
      <c r="E715" s="61"/>
      <c r="F715" s="61">
        <v>13466</v>
      </c>
      <c r="G715" s="61">
        <v>0</v>
      </c>
      <c r="H715" s="61">
        <f t="shared" si="52"/>
        <v>0</v>
      </c>
      <c r="I715" s="61"/>
      <c r="J715" s="61">
        <v>5000</v>
      </c>
      <c r="K715" s="61">
        <v>31000</v>
      </c>
      <c r="L715" s="61">
        <v>0</v>
      </c>
      <c r="M715" s="61">
        <f t="shared" si="53"/>
        <v>0</v>
      </c>
      <c r="N715" s="61"/>
      <c r="O715" s="61">
        <v>31875</v>
      </c>
    </row>
    <row r="716" spans="1:15" ht="24.75" customHeight="1">
      <c r="A716" s="427"/>
      <c r="B716" s="428"/>
      <c r="C716" s="428"/>
      <c r="D716" s="429"/>
      <c r="E716" s="59"/>
      <c r="F716" s="419" t="s">
        <v>497</v>
      </c>
      <c r="G716" s="420"/>
      <c r="H716" s="421"/>
      <c r="I716" s="61"/>
      <c r="J716" s="419" t="s">
        <v>498</v>
      </c>
      <c r="K716" s="420"/>
      <c r="L716" s="420"/>
      <c r="M716" s="420"/>
      <c r="N716" s="59"/>
      <c r="O716" s="425" t="s">
        <v>499</v>
      </c>
    </row>
    <row r="717" spans="1:15" ht="45.75" customHeight="1">
      <c r="A717" s="423" t="s">
        <v>392</v>
      </c>
      <c r="B717" s="423"/>
      <c r="C717" s="423"/>
      <c r="D717" s="63" t="s">
        <v>300</v>
      </c>
      <c r="E717" s="64"/>
      <c r="F717" s="254" t="s">
        <v>201</v>
      </c>
      <c r="G717" s="254" t="s">
        <v>204</v>
      </c>
      <c r="H717" s="64" t="s">
        <v>205</v>
      </c>
      <c r="I717" s="65"/>
      <c r="J717" s="64" t="s">
        <v>201</v>
      </c>
      <c r="K717" s="64" t="s">
        <v>201</v>
      </c>
      <c r="L717" s="254" t="s">
        <v>204</v>
      </c>
      <c r="M717" s="64" t="s">
        <v>205</v>
      </c>
      <c r="N717" s="64"/>
      <c r="O717" s="426"/>
    </row>
    <row r="718" spans="1:15" ht="30" customHeight="1">
      <c r="A718" s="62" t="s">
        <v>374</v>
      </c>
      <c r="B718" s="62" t="s">
        <v>206</v>
      </c>
      <c r="C718" s="62" t="s">
        <v>210</v>
      </c>
      <c r="D718" s="63"/>
      <c r="E718" s="65"/>
      <c r="F718" s="255" t="s">
        <v>207</v>
      </c>
      <c r="G718" s="255" t="s">
        <v>207</v>
      </c>
      <c r="H718" s="65" t="s">
        <v>208</v>
      </c>
      <c r="I718" s="65"/>
      <c r="J718" s="65" t="s">
        <v>207</v>
      </c>
      <c r="K718" s="65" t="s">
        <v>207</v>
      </c>
      <c r="L718" s="255" t="s">
        <v>207</v>
      </c>
      <c r="M718" s="65" t="s">
        <v>208</v>
      </c>
      <c r="N718" s="65"/>
      <c r="O718" s="65" t="s">
        <v>207</v>
      </c>
    </row>
    <row r="719" spans="1:15" ht="20.25" customHeight="1">
      <c r="A719" s="141" t="s">
        <v>383</v>
      </c>
      <c r="B719" s="67">
        <v>14</v>
      </c>
      <c r="C719" s="68">
        <v>613991</v>
      </c>
      <c r="D719" s="69" t="s">
        <v>596</v>
      </c>
      <c r="E719" s="61"/>
      <c r="F719" s="61">
        <v>48353</v>
      </c>
      <c r="G719" s="61">
        <v>3560</v>
      </c>
      <c r="H719" s="61">
        <f aca="true" t="shared" si="54" ref="H719:H724">IF(F719=0,0,IF(G719&gt;0,G719/F719*100,0))</f>
        <v>7.362521456786548</v>
      </c>
      <c r="I719" s="61"/>
      <c r="J719" s="61">
        <v>20000</v>
      </c>
      <c r="K719" s="61">
        <v>62500</v>
      </c>
      <c r="L719" s="61">
        <v>5495.25</v>
      </c>
      <c r="M719" s="61">
        <f aca="true" t="shared" si="55" ref="M719:M724">IF(K719=0,0,IF(L719&gt;0,L719/K719*100,0))</f>
        <v>8.7924</v>
      </c>
      <c r="N719" s="61"/>
      <c r="O719" s="61">
        <v>33750</v>
      </c>
    </row>
    <row r="720" spans="1:15" ht="21.75" customHeight="1">
      <c r="A720" s="141" t="s">
        <v>383</v>
      </c>
      <c r="B720" s="67">
        <v>15</v>
      </c>
      <c r="C720" s="68">
        <v>613991</v>
      </c>
      <c r="D720" s="69" t="s">
        <v>417</v>
      </c>
      <c r="E720" s="61"/>
      <c r="F720" s="61">
        <v>15000</v>
      </c>
      <c r="G720" s="61">
        <v>14967</v>
      </c>
      <c r="H720" s="61">
        <f t="shared" si="54"/>
        <v>99.78</v>
      </c>
      <c r="I720" s="61"/>
      <c r="J720" s="61">
        <v>0</v>
      </c>
      <c r="K720" s="61">
        <v>15000</v>
      </c>
      <c r="L720" s="61">
        <v>7566.25</v>
      </c>
      <c r="M720" s="61">
        <f t="shared" si="55"/>
        <v>50.44166666666666</v>
      </c>
      <c r="N720" s="61"/>
      <c r="O720" s="61">
        <v>15000</v>
      </c>
    </row>
    <row r="721" spans="1:15" ht="29.25" customHeight="1">
      <c r="A721" s="141" t="s">
        <v>381</v>
      </c>
      <c r="B721" s="67">
        <v>17</v>
      </c>
      <c r="C721" s="68">
        <v>613991</v>
      </c>
      <c r="D721" s="69" t="s">
        <v>406</v>
      </c>
      <c r="E721" s="61"/>
      <c r="F721" s="61">
        <v>5000</v>
      </c>
      <c r="G721" s="61">
        <v>0</v>
      </c>
      <c r="H721" s="61">
        <f t="shared" si="54"/>
        <v>0</v>
      </c>
      <c r="I721" s="61"/>
      <c r="J721" s="61"/>
      <c r="K721" s="61">
        <v>40000</v>
      </c>
      <c r="L721" s="61">
        <v>45120.82</v>
      </c>
      <c r="M721" s="61">
        <f t="shared" si="55"/>
        <v>112.80205000000001</v>
      </c>
      <c r="N721" s="61"/>
      <c r="O721" s="61">
        <v>100000</v>
      </c>
    </row>
    <row r="722" spans="1:15" ht="45" customHeight="1">
      <c r="A722" s="141" t="s">
        <v>380</v>
      </c>
      <c r="B722" s="67">
        <v>19</v>
      </c>
      <c r="C722" s="68">
        <v>613991</v>
      </c>
      <c r="D722" s="87" t="s">
        <v>10</v>
      </c>
      <c r="E722" s="61"/>
      <c r="F722" s="61">
        <v>2000</v>
      </c>
      <c r="G722" s="61">
        <v>0</v>
      </c>
      <c r="H722" s="61">
        <f t="shared" si="54"/>
        <v>0</v>
      </c>
      <c r="I722" s="61"/>
      <c r="J722" s="61"/>
      <c r="K722" s="61">
        <v>2000</v>
      </c>
      <c r="L722" s="61">
        <v>0</v>
      </c>
      <c r="M722" s="61">
        <f t="shared" si="55"/>
        <v>0</v>
      </c>
      <c r="N722" s="61"/>
      <c r="O722" s="61">
        <v>2000</v>
      </c>
    </row>
    <row r="723" spans="1:15" ht="30" customHeight="1">
      <c r="A723" s="141" t="s">
        <v>384</v>
      </c>
      <c r="B723" s="67"/>
      <c r="C723" s="68">
        <v>613994</v>
      </c>
      <c r="D723" s="69" t="s">
        <v>585</v>
      </c>
      <c r="E723" s="61"/>
      <c r="F723" s="61">
        <v>10000</v>
      </c>
      <c r="G723" s="77">
        <v>0</v>
      </c>
      <c r="H723" s="61">
        <f t="shared" si="54"/>
        <v>0</v>
      </c>
      <c r="I723" s="61"/>
      <c r="J723" s="61">
        <v>20000</v>
      </c>
      <c r="K723" s="61">
        <v>25000</v>
      </c>
      <c r="L723" s="77">
        <v>19305</v>
      </c>
      <c r="M723" s="61">
        <f t="shared" si="55"/>
        <v>77.22</v>
      </c>
      <c r="N723" s="61"/>
      <c r="O723" s="61">
        <v>20000</v>
      </c>
    </row>
    <row r="724" spans="1:15" ht="15.75" customHeight="1">
      <c r="A724" s="141"/>
      <c r="B724" s="72">
        <v>614</v>
      </c>
      <c r="C724" s="70"/>
      <c r="D724" s="144" t="s">
        <v>122</v>
      </c>
      <c r="E724" s="74">
        <v>36</v>
      </c>
      <c r="F724" s="257">
        <f>F725+F730+F778+F816+F823+F821</f>
        <v>2136333</v>
      </c>
      <c r="G724" s="257">
        <f>G725+G730+G778+G816+G823</f>
        <v>1993906.5999999999</v>
      </c>
      <c r="H724" s="76">
        <f t="shared" si="54"/>
        <v>93.33313673476934</v>
      </c>
      <c r="I724" s="76"/>
      <c r="J724" s="76" t="e">
        <f>J730+J778+J816+#REF!+J823</f>
        <v>#REF!</v>
      </c>
      <c r="K724" s="257">
        <f>K725+K730+K778+K816+K823+K821</f>
        <v>2375798</v>
      </c>
      <c r="L724" s="257">
        <f>L725+L730+L778+L816+L823+L821</f>
        <v>1052628.41</v>
      </c>
      <c r="M724" s="74">
        <f t="shared" si="55"/>
        <v>44.306309290604666</v>
      </c>
      <c r="N724" s="74"/>
      <c r="O724" s="213">
        <f>O725+O730+O778+O816+O823+O821</f>
        <v>2552812</v>
      </c>
    </row>
    <row r="725" spans="1:15" ht="20.25" customHeight="1">
      <c r="A725" s="141"/>
      <c r="B725" s="67"/>
      <c r="C725" s="70">
        <v>614117</v>
      </c>
      <c r="D725" s="151" t="s">
        <v>175</v>
      </c>
      <c r="E725" s="61"/>
      <c r="F725" s="75">
        <f>SUM(F727:F728)</f>
        <v>32000</v>
      </c>
      <c r="G725" s="256">
        <f>SUM(G727:G728)</f>
        <v>28950</v>
      </c>
      <c r="H725" s="74">
        <v>0</v>
      </c>
      <c r="I725" s="61"/>
      <c r="J725" s="74">
        <v>30000</v>
      </c>
      <c r="K725" s="75">
        <f>SUM(K727:K728)</f>
        <v>32000</v>
      </c>
      <c r="L725" s="256">
        <f>SUM(L727:L728)</f>
        <v>6650</v>
      </c>
      <c r="M725" s="74">
        <v>0</v>
      </c>
      <c r="N725" s="74"/>
      <c r="O725" s="75">
        <f>SUM(O727:O728)</f>
        <v>32000</v>
      </c>
    </row>
    <row r="726" spans="1:15" ht="3.75" customHeight="1">
      <c r="A726" s="141"/>
      <c r="B726" s="67"/>
      <c r="C726" s="70"/>
      <c r="D726" s="151"/>
      <c r="E726" s="61"/>
      <c r="F726" s="74"/>
      <c r="G726" s="76"/>
      <c r="H726" s="74"/>
      <c r="I726" s="61"/>
      <c r="J726" s="74"/>
      <c r="K726" s="74"/>
      <c r="L726" s="76"/>
      <c r="M726" s="74"/>
      <c r="N726" s="74"/>
      <c r="O726" s="74"/>
    </row>
    <row r="727" spans="1:15" ht="16.5" customHeight="1">
      <c r="A727" s="141" t="s">
        <v>375</v>
      </c>
      <c r="B727" s="67"/>
      <c r="C727" s="68">
        <v>1</v>
      </c>
      <c r="D727" s="145" t="s">
        <v>536</v>
      </c>
      <c r="E727" s="61"/>
      <c r="F727" s="61">
        <v>30000</v>
      </c>
      <c r="G727" s="61">
        <v>28950</v>
      </c>
      <c r="H727" s="61">
        <f>IF(F727=0,0,IF(G727&gt;0,G727/F727*100,0))</f>
        <v>96.5</v>
      </c>
      <c r="I727" s="61"/>
      <c r="J727" s="61">
        <v>30000</v>
      </c>
      <c r="K727" s="61">
        <v>30000</v>
      </c>
      <c r="L727" s="61">
        <v>6350</v>
      </c>
      <c r="M727" s="61">
        <f>IF(K727=0,0,IF(L727&gt;0,L727/K727*100,0))</f>
        <v>21.166666666666668</v>
      </c>
      <c r="N727" s="61"/>
      <c r="O727" s="61">
        <v>30000</v>
      </c>
    </row>
    <row r="728" spans="1:15" ht="16.5" customHeight="1">
      <c r="A728" s="141" t="s">
        <v>375</v>
      </c>
      <c r="B728" s="67"/>
      <c r="C728" s="68">
        <v>2</v>
      </c>
      <c r="D728" s="145" t="s">
        <v>104</v>
      </c>
      <c r="E728" s="61"/>
      <c r="F728" s="61">
        <v>2000</v>
      </c>
      <c r="G728" s="77">
        <v>0</v>
      </c>
      <c r="H728" s="61">
        <f>IF(F728=0,0,IF(G728&gt;0,G728/F728*100,0))</f>
        <v>0</v>
      </c>
      <c r="I728" s="61"/>
      <c r="J728" s="61"/>
      <c r="K728" s="61">
        <v>2000</v>
      </c>
      <c r="L728" s="77">
        <v>300</v>
      </c>
      <c r="M728" s="61">
        <f>IF(K728=0,0,IF(L728&gt;0,L728/K728*100,0))</f>
        <v>15</v>
      </c>
      <c r="N728" s="61"/>
      <c r="O728" s="61">
        <v>2000</v>
      </c>
    </row>
    <row r="729" spans="1:15" ht="4.5" customHeight="1">
      <c r="A729" s="141"/>
      <c r="B729" s="67"/>
      <c r="C729" s="68"/>
      <c r="D729" s="145"/>
      <c r="E729" s="61"/>
      <c r="F729" s="77"/>
      <c r="G729" s="77"/>
      <c r="H729" s="61"/>
      <c r="I729" s="61"/>
      <c r="J729" s="61"/>
      <c r="K729" s="61"/>
      <c r="L729" s="77"/>
      <c r="M729" s="61"/>
      <c r="N729" s="61"/>
      <c r="O729" s="61"/>
    </row>
    <row r="730" spans="1:15" ht="19.5" customHeight="1">
      <c r="A730" s="141"/>
      <c r="B730" s="67"/>
      <c r="C730" s="70"/>
      <c r="D730" s="144" t="s">
        <v>176</v>
      </c>
      <c r="E730" s="74">
        <v>27</v>
      </c>
      <c r="F730" s="75">
        <f>F731+F752+F775</f>
        <v>678600</v>
      </c>
      <c r="G730" s="256">
        <f>G731+G752+G775</f>
        <v>665749.65</v>
      </c>
      <c r="H730" s="74">
        <f>IF(F730=0,0,IF(G730&gt;0,G730/F730*100,0))</f>
        <v>98.10634394341291</v>
      </c>
      <c r="I730" s="74"/>
      <c r="J730" s="74">
        <f>SUM(J733:J751)+SUM(J754:J777)</f>
        <v>413100</v>
      </c>
      <c r="K730" s="75">
        <f>K731+K752+K775</f>
        <v>789800</v>
      </c>
      <c r="L730" s="256">
        <f>L731+L752+L775</f>
        <v>495319</v>
      </c>
      <c r="M730" s="74">
        <f>IF(K730=0,0,IF(L730&gt;0,L730/K730*100,0))</f>
        <v>62.71448467966574</v>
      </c>
      <c r="N730" s="74"/>
      <c r="O730" s="75">
        <f>O731+O752+O775</f>
        <v>828400</v>
      </c>
    </row>
    <row r="731" spans="1:15" ht="17.25" customHeight="1">
      <c r="A731" s="141"/>
      <c r="B731" s="67"/>
      <c r="C731" s="70"/>
      <c r="D731" s="73" t="s">
        <v>262</v>
      </c>
      <c r="E731" s="74"/>
      <c r="F731" s="75">
        <f>SUM(F732:F751)</f>
        <v>512100</v>
      </c>
      <c r="G731" s="75">
        <f>SUM(G732:G751)</f>
        <v>505207.55</v>
      </c>
      <c r="H731" s="74">
        <f>IF(F731=0,0,IF(G731&gt;0,G731/F731*100,0))</f>
        <v>98.65408123413395</v>
      </c>
      <c r="I731" s="74"/>
      <c r="J731" s="74">
        <f>SUM(J733:J751)</f>
        <v>239700</v>
      </c>
      <c r="K731" s="75">
        <f>SUM(K732:K751)</f>
        <v>592300</v>
      </c>
      <c r="L731" s="75">
        <f>SUM(L732:L751)</f>
        <v>437698</v>
      </c>
      <c r="M731" s="74">
        <f>IF(K731=0,0,IF(L731&gt;0,L731/K731*100,0))</f>
        <v>73.89802464967077</v>
      </c>
      <c r="N731" s="74"/>
      <c r="O731" s="75">
        <f>SUM(O732:O751)</f>
        <v>592300</v>
      </c>
    </row>
    <row r="732" spans="1:15" ht="27" customHeight="1">
      <c r="A732" s="141" t="s">
        <v>385</v>
      </c>
      <c r="B732" s="67">
        <v>7</v>
      </c>
      <c r="C732" s="96">
        <v>614234</v>
      </c>
      <c r="D732" s="69" t="s">
        <v>72</v>
      </c>
      <c r="E732" s="61"/>
      <c r="F732" s="61">
        <v>136800</v>
      </c>
      <c r="G732" s="61">
        <v>159250</v>
      </c>
      <c r="H732" s="61">
        <f aca="true" t="shared" si="56" ref="H732:H740">IF(F732=0,0,IF(G732&gt;0,G732/F732*100,0))</f>
        <v>116.4108187134503</v>
      </c>
      <c r="I732" s="61"/>
      <c r="J732" s="61">
        <v>115000</v>
      </c>
      <c r="K732" s="61">
        <v>136800</v>
      </c>
      <c r="L732" s="61">
        <v>100950</v>
      </c>
      <c r="M732" s="61">
        <f aca="true" t="shared" si="57" ref="M732:M740">IF(K732=0,0,IF(L732&gt;0,L732/K732*100,0))</f>
        <v>73.79385964912281</v>
      </c>
      <c r="N732" s="61"/>
      <c r="O732" s="61">
        <v>136800</v>
      </c>
    </row>
    <row r="733" spans="1:15" ht="31.5" customHeight="1">
      <c r="A733" s="141" t="s">
        <v>380</v>
      </c>
      <c r="B733" s="67">
        <v>8</v>
      </c>
      <c r="C733" s="96">
        <v>614232</v>
      </c>
      <c r="D733" s="87" t="s">
        <v>11</v>
      </c>
      <c r="E733" s="61"/>
      <c r="F733" s="61">
        <v>143000</v>
      </c>
      <c r="G733" s="61">
        <v>80300</v>
      </c>
      <c r="H733" s="61">
        <f t="shared" si="56"/>
        <v>56.15384615384615</v>
      </c>
      <c r="I733" s="61"/>
      <c r="J733" s="61"/>
      <c r="K733" s="61">
        <v>143000</v>
      </c>
      <c r="L733" s="61">
        <v>58500</v>
      </c>
      <c r="M733" s="61">
        <f t="shared" si="57"/>
        <v>40.909090909090914</v>
      </c>
      <c r="N733" s="61"/>
      <c r="O733" s="61">
        <v>143000</v>
      </c>
    </row>
    <row r="734" spans="1:15" ht="18" customHeight="1">
      <c r="A734" s="141" t="s">
        <v>380</v>
      </c>
      <c r="B734" s="96" t="s">
        <v>331</v>
      </c>
      <c r="C734" s="96">
        <v>614239</v>
      </c>
      <c r="D734" s="69" t="s">
        <v>253</v>
      </c>
      <c r="E734" s="61"/>
      <c r="F734" s="61">
        <v>0</v>
      </c>
      <c r="G734" s="61">
        <v>15000</v>
      </c>
      <c r="H734" s="61">
        <f t="shared" si="56"/>
        <v>0</v>
      </c>
      <c r="I734" s="61"/>
      <c r="J734" s="61">
        <v>5000</v>
      </c>
      <c r="K734" s="61">
        <v>5000</v>
      </c>
      <c r="L734" s="61">
        <v>5000</v>
      </c>
      <c r="M734" s="61">
        <f t="shared" si="57"/>
        <v>100</v>
      </c>
      <c r="N734" s="61"/>
      <c r="O734" s="61">
        <v>5000</v>
      </c>
    </row>
    <row r="735" spans="1:15" ht="42" customHeight="1">
      <c r="A735" s="141" t="s">
        <v>380</v>
      </c>
      <c r="B735" s="67">
        <v>9</v>
      </c>
      <c r="C735" s="96">
        <v>614233</v>
      </c>
      <c r="D735" s="69" t="s">
        <v>73</v>
      </c>
      <c r="E735" s="61"/>
      <c r="F735" s="61">
        <v>1000</v>
      </c>
      <c r="G735" s="61">
        <v>4440</v>
      </c>
      <c r="H735" s="61">
        <f t="shared" si="56"/>
        <v>444.00000000000006</v>
      </c>
      <c r="I735" s="61"/>
      <c r="J735" s="61">
        <v>5000</v>
      </c>
      <c r="K735" s="61">
        <v>1000</v>
      </c>
      <c r="L735" s="61">
        <v>0</v>
      </c>
      <c r="M735" s="61">
        <f t="shared" si="57"/>
        <v>0</v>
      </c>
      <c r="N735" s="61"/>
      <c r="O735" s="61">
        <v>1000</v>
      </c>
    </row>
    <row r="736" spans="1:15" ht="57.75" customHeight="1">
      <c r="A736" s="141" t="s">
        <v>380</v>
      </c>
      <c r="B736" s="67">
        <v>10</v>
      </c>
      <c r="C736" s="96">
        <v>614233</v>
      </c>
      <c r="D736" s="69" t="s">
        <v>246</v>
      </c>
      <c r="E736" s="61"/>
      <c r="F736" s="61">
        <v>2000</v>
      </c>
      <c r="G736" s="61">
        <v>0</v>
      </c>
      <c r="H736" s="61">
        <f t="shared" si="56"/>
        <v>0</v>
      </c>
      <c r="I736" s="61"/>
      <c r="J736" s="61">
        <v>20000</v>
      </c>
      <c r="K736" s="61">
        <v>0</v>
      </c>
      <c r="L736" s="61">
        <v>0</v>
      </c>
      <c r="M736" s="61">
        <f t="shared" si="57"/>
        <v>0</v>
      </c>
      <c r="N736" s="61"/>
      <c r="O736" s="61">
        <v>0</v>
      </c>
    </row>
    <row r="737" spans="1:15" ht="43.5" customHeight="1">
      <c r="A737" s="141" t="s">
        <v>380</v>
      </c>
      <c r="B737" s="67">
        <v>11</v>
      </c>
      <c r="C737" s="96">
        <v>614233</v>
      </c>
      <c r="D737" s="69" t="s">
        <v>251</v>
      </c>
      <c r="E737" s="61"/>
      <c r="F737" s="61">
        <v>5000</v>
      </c>
      <c r="G737" s="61">
        <v>0</v>
      </c>
      <c r="H737" s="61">
        <f t="shared" si="56"/>
        <v>0</v>
      </c>
      <c r="I737" s="61"/>
      <c r="J737" s="61">
        <v>25000</v>
      </c>
      <c r="K737" s="61">
        <v>0</v>
      </c>
      <c r="L737" s="61">
        <v>0</v>
      </c>
      <c r="M737" s="61">
        <f t="shared" si="57"/>
        <v>0</v>
      </c>
      <c r="N737" s="61">
        <v>0</v>
      </c>
      <c r="O737" s="61">
        <v>0</v>
      </c>
    </row>
    <row r="738" spans="1:15" ht="15.75" customHeight="1">
      <c r="A738" s="141" t="s">
        <v>380</v>
      </c>
      <c r="B738" s="67">
        <v>12</v>
      </c>
      <c r="C738" s="96">
        <v>614239</v>
      </c>
      <c r="D738" s="69" t="s">
        <v>224</v>
      </c>
      <c r="E738" s="61"/>
      <c r="F738" s="61">
        <v>1000</v>
      </c>
      <c r="G738" s="61">
        <v>0</v>
      </c>
      <c r="H738" s="61">
        <f t="shared" si="56"/>
        <v>0</v>
      </c>
      <c r="I738" s="61"/>
      <c r="J738" s="61">
        <v>0</v>
      </c>
      <c r="K738" s="61">
        <v>0</v>
      </c>
      <c r="L738" s="61">
        <v>0</v>
      </c>
      <c r="M738" s="61">
        <f t="shared" si="57"/>
        <v>0</v>
      </c>
      <c r="N738" s="61">
        <v>0</v>
      </c>
      <c r="O738" s="61">
        <v>0</v>
      </c>
    </row>
    <row r="739" spans="1:15" ht="15.75" customHeight="1">
      <c r="A739" s="141" t="s">
        <v>380</v>
      </c>
      <c r="B739" s="67">
        <v>29</v>
      </c>
      <c r="C739" s="96">
        <v>614232</v>
      </c>
      <c r="D739" s="69" t="s">
        <v>349</v>
      </c>
      <c r="E739" s="61"/>
      <c r="F739" s="61">
        <v>45000</v>
      </c>
      <c r="G739" s="61">
        <v>63590</v>
      </c>
      <c r="H739" s="61">
        <f t="shared" si="56"/>
        <v>141.31111111111113</v>
      </c>
      <c r="I739" s="61"/>
      <c r="J739" s="61">
        <v>22000</v>
      </c>
      <c r="K739" s="61">
        <v>60000</v>
      </c>
      <c r="L739" s="61">
        <v>29478</v>
      </c>
      <c r="M739" s="61">
        <f t="shared" si="57"/>
        <v>49.13</v>
      </c>
      <c r="N739" s="61"/>
      <c r="O739" s="61">
        <v>60000</v>
      </c>
    </row>
    <row r="740" spans="1:15" ht="45.75" customHeight="1">
      <c r="A740" s="141"/>
      <c r="B740" s="67">
        <v>31</v>
      </c>
      <c r="C740" s="96">
        <v>614232</v>
      </c>
      <c r="D740" s="69" t="s">
        <v>528</v>
      </c>
      <c r="E740" s="61"/>
      <c r="F740" s="61">
        <v>0</v>
      </c>
      <c r="G740" s="61">
        <v>5500</v>
      </c>
      <c r="H740" s="61">
        <f t="shared" si="56"/>
        <v>0</v>
      </c>
      <c r="I740" s="61"/>
      <c r="J740" s="61"/>
      <c r="K740" s="61">
        <v>50000</v>
      </c>
      <c r="L740" s="61">
        <v>0</v>
      </c>
      <c r="M740" s="61">
        <f t="shared" si="57"/>
        <v>0</v>
      </c>
      <c r="N740" s="61"/>
      <c r="O740" s="61">
        <v>50000</v>
      </c>
    </row>
    <row r="741" spans="1:15" ht="21" customHeight="1">
      <c r="A741" s="424"/>
      <c r="B741" s="424"/>
      <c r="C741" s="424"/>
      <c r="D741" s="424"/>
      <c r="E741" s="59"/>
      <c r="F741" s="419" t="s">
        <v>497</v>
      </c>
      <c r="G741" s="420"/>
      <c r="H741" s="421"/>
      <c r="I741" s="61"/>
      <c r="J741" s="419" t="s">
        <v>498</v>
      </c>
      <c r="K741" s="420"/>
      <c r="L741" s="420"/>
      <c r="M741" s="420"/>
      <c r="N741" s="60"/>
      <c r="O741" s="425" t="s">
        <v>499</v>
      </c>
    </row>
    <row r="742" spans="1:15" ht="45.75" customHeight="1">
      <c r="A742" s="423" t="s">
        <v>392</v>
      </c>
      <c r="B742" s="423"/>
      <c r="C742" s="423"/>
      <c r="D742" s="63" t="s">
        <v>300</v>
      </c>
      <c r="E742" s="64"/>
      <c r="F742" s="254" t="s">
        <v>201</v>
      </c>
      <c r="G742" s="254" t="s">
        <v>204</v>
      </c>
      <c r="H742" s="64" t="s">
        <v>205</v>
      </c>
      <c r="I742" s="65"/>
      <c r="J742" s="64" t="s">
        <v>201</v>
      </c>
      <c r="K742" s="64" t="s">
        <v>201</v>
      </c>
      <c r="L742" s="254" t="s">
        <v>204</v>
      </c>
      <c r="M742" s="64" t="s">
        <v>205</v>
      </c>
      <c r="N742" s="64"/>
      <c r="O742" s="426"/>
    </row>
    <row r="743" spans="1:15" ht="30" customHeight="1">
      <c r="A743" s="62" t="s">
        <v>374</v>
      </c>
      <c r="B743" s="62" t="s">
        <v>206</v>
      </c>
      <c r="C743" s="62" t="s">
        <v>210</v>
      </c>
      <c r="D743" s="63"/>
      <c r="E743" s="65"/>
      <c r="F743" s="255" t="s">
        <v>207</v>
      </c>
      <c r="G743" s="255" t="s">
        <v>207</v>
      </c>
      <c r="H743" s="65" t="s">
        <v>208</v>
      </c>
      <c r="I743" s="65"/>
      <c r="J743" s="65" t="s">
        <v>207</v>
      </c>
      <c r="K743" s="65" t="s">
        <v>207</v>
      </c>
      <c r="L743" s="255" t="s">
        <v>207</v>
      </c>
      <c r="M743" s="65" t="s">
        <v>208</v>
      </c>
      <c r="N743" s="65"/>
      <c r="O743" s="65" t="s">
        <v>207</v>
      </c>
    </row>
    <row r="744" spans="1:15" ht="16.5" customHeight="1">
      <c r="A744" s="141" t="s">
        <v>380</v>
      </c>
      <c r="B744" s="67">
        <v>32</v>
      </c>
      <c r="C744" s="96">
        <v>614232</v>
      </c>
      <c r="D744" s="69" t="s">
        <v>74</v>
      </c>
      <c r="E744" s="61"/>
      <c r="F744" s="61">
        <v>93000</v>
      </c>
      <c r="G744" s="61">
        <v>118650</v>
      </c>
      <c r="H744" s="61">
        <f aca="true" t="shared" si="58" ref="H744:H750">IF(F744=0,0,IF(G744&gt;0,G744/F744*100,0))</f>
        <v>127.58064516129033</v>
      </c>
      <c r="I744" s="61"/>
      <c r="J744" s="61">
        <v>27700</v>
      </c>
      <c r="K744" s="61">
        <v>93000</v>
      </c>
      <c r="L744" s="61">
        <v>121750</v>
      </c>
      <c r="M744" s="61">
        <f aca="true" t="shared" si="59" ref="M744:M750">IF(K744=0,0,IF(L744&gt;0,L744/K744*100,0))</f>
        <v>130.91397849462365</v>
      </c>
      <c r="N744" s="61"/>
      <c r="O744" s="61">
        <v>93000</v>
      </c>
    </row>
    <row r="745" spans="1:15" ht="29.25" customHeight="1">
      <c r="A745" s="141" t="s">
        <v>380</v>
      </c>
      <c r="B745" s="67">
        <v>33</v>
      </c>
      <c r="C745" s="96">
        <v>614232</v>
      </c>
      <c r="D745" s="69" t="s">
        <v>294</v>
      </c>
      <c r="E745" s="61"/>
      <c r="F745" s="61">
        <v>35000</v>
      </c>
      <c r="G745" s="61">
        <v>17850</v>
      </c>
      <c r="H745" s="61">
        <f t="shared" si="58"/>
        <v>51</v>
      </c>
      <c r="I745" s="61"/>
      <c r="J745" s="61">
        <v>50000</v>
      </c>
      <c r="K745" s="61">
        <v>20000</v>
      </c>
      <c r="L745" s="61">
        <v>0</v>
      </c>
      <c r="M745" s="61">
        <f t="shared" si="59"/>
        <v>0</v>
      </c>
      <c r="N745" s="61"/>
      <c r="O745" s="61">
        <v>20000</v>
      </c>
    </row>
    <row r="746" spans="1:15" ht="27.75" customHeight="1">
      <c r="A746" s="141" t="s">
        <v>385</v>
      </c>
      <c r="B746" s="67">
        <v>35</v>
      </c>
      <c r="C746" s="96">
        <v>614234</v>
      </c>
      <c r="D746" s="69" t="s">
        <v>277</v>
      </c>
      <c r="E746" s="61"/>
      <c r="F746" s="61">
        <v>45300</v>
      </c>
      <c r="G746" s="61">
        <v>18430</v>
      </c>
      <c r="H746" s="61">
        <f t="shared" si="58"/>
        <v>40.68432671081678</v>
      </c>
      <c r="I746" s="61"/>
      <c r="J746" s="61">
        <v>55000</v>
      </c>
      <c r="K746" s="61">
        <v>15000</v>
      </c>
      <c r="L746" s="61">
        <v>0</v>
      </c>
      <c r="M746" s="61">
        <f t="shared" si="59"/>
        <v>0</v>
      </c>
      <c r="N746" s="61"/>
      <c r="O746" s="61">
        <v>15000</v>
      </c>
    </row>
    <row r="747" spans="1:15" ht="16.5" customHeight="1">
      <c r="A747" s="141" t="s">
        <v>380</v>
      </c>
      <c r="B747" s="67">
        <v>36</v>
      </c>
      <c r="C747" s="96">
        <v>614232</v>
      </c>
      <c r="D747" s="69" t="s">
        <v>279</v>
      </c>
      <c r="E747" s="61"/>
      <c r="F747" s="61">
        <v>2000</v>
      </c>
      <c r="G747" s="61">
        <v>0</v>
      </c>
      <c r="H747" s="61">
        <f t="shared" si="58"/>
        <v>0</v>
      </c>
      <c r="I747" s="61"/>
      <c r="J747" s="61">
        <v>5000</v>
      </c>
      <c r="K747" s="61">
        <v>2000</v>
      </c>
      <c r="L747" s="61">
        <v>1020</v>
      </c>
      <c r="M747" s="61">
        <f t="shared" si="59"/>
        <v>51</v>
      </c>
      <c r="N747" s="61"/>
      <c r="O747" s="61">
        <v>2000</v>
      </c>
    </row>
    <row r="748" spans="1:15" ht="15.75" customHeight="1">
      <c r="A748" s="141" t="s">
        <v>380</v>
      </c>
      <c r="B748" s="67">
        <v>40</v>
      </c>
      <c r="C748" s="96">
        <v>614239</v>
      </c>
      <c r="D748" s="69" t="s">
        <v>75</v>
      </c>
      <c r="E748" s="61"/>
      <c r="F748" s="61">
        <v>1500</v>
      </c>
      <c r="G748" s="61">
        <v>0</v>
      </c>
      <c r="H748" s="61">
        <f t="shared" si="58"/>
        <v>0</v>
      </c>
      <c r="I748" s="61"/>
      <c r="J748" s="61"/>
      <c r="K748" s="61">
        <v>1500</v>
      </c>
      <c r="L748" s="61">
        <v>0</v>
      </c>
      <c r="M748" s="61">
        <f t="shared" si="59"/>
        <v>0</v>
      </c>
      <c r="N748" s="61"/>
      <c r="O748" s="61">
        <v>1500</v>
      </c>
    </row>
    <row r="749" spans="1:15" ht="20.25" customHeight="1">
      <c r="A749" s="141" t="s">
        <v>380</v>
      </c>
      <c r="B749" s="67">
        <v>41</v>
      </c>
      <c r="C749" s="96">
        <v>614239</v>
      </c>
      <c r="D749" s="69" t="s">
        <v>278</v>
      </c>
      <c r="E749" s="61"/>
      <c r="F749" s="61">
        <v>1000</v>
      </c>
      <c r="G749" s="61">
        <v>0</v>
      </c>
      <c r="H749" s="61">
        <f t="shared" si="58"/>
        <v>0</v>
      </c>
      <c r="I749" s="61"/>
      <c r="J749" s="61">
        <v>15000</v>
      </c>
      <c r="K749" s="61">
        <v>0</v>
      </c>
      <c r="L749" s="61">
        <v>0</v>
      </c>
      <c r="M749" s="61">
        <f t="shared" si="59"/>
        <v>0</v>
      </c>
      <c r="N749" s="61"/>
      <c r="O749" s="61">
        <v>0</v>
      </c>
    </row>
    <row r="750" spans="1:15" ht="17.25" customHeight="1">
      <c r="A750" s="141" t="s">
        <v>380</v>
      </c>
      <c r="B750" s="67">
        <v>44</v>
      </c>
      <c r="C750" s="96">
        <v>614239</v>
      </c>
      <c r="D750" s="69" t="s">
        <v>271</v>
      </c>
      <c r="E750" s="61"/>
      <c r="F750" s="61">
        <v>500</v>
      </c>
      <c r="G750" s="61">
        <v>22197.55</v>
      </c>
      <c r="H750" s="61">
        <f t="shared" si="58"/>
        <v>4439.51</v>
      </c>
      <c r="I750" s="61"/>
      <c r="J750" s="61">
        <v>5000</v>
      </c>
      <c r="K750" s="61">
        <v>5000</v>
      </c>
      <c r="L750" s="61">
        <v>0</v>
      </c>
      <c r="M750" s="61">
        <f t="shared" si="59"/>
        <v>0</v>
      </c>
      <c r="N750" s="61"/>
      <c r="O750" s="61">
        <v>5000</v>
      </c>
    </row>
    <row r="751" spans="1:15" ht="17.25" customHeight="1">
      <c r="A751" s="141"/>
      <c r="B751" s="67"/>
      <c r="C751" s="96">
        <v>614232</v>
      </c>
      <c r="D751" s="69" t="s">
        <v>508</v>
      </c>
      <c r="E751" s="61"/>
      <c r="F751" s="61">
        <v>0</v>
      </c>
      <c r="G751" s="61">
        <v>0</v>
      </c>
      <c r="H751" s="61">
        <f aca="true" t="shared" si="60" ref="H751:H764">IF(F751=0,0,IF(G751&gt;0,G751/F751*100,0))</f>
        <v>0</v>
      </c>
      <c r="I751" s="61"/>
      <c r="J751" s="61">
        <v>5000</v>
      </c>
      <c r="K751" s="61">
        <v>60000</v>
      </c>
      <c r="L751" s="61">
        <v>121000</v>
      </c>
      <c r="M751" s="61">
        <f aca="true" t="shared" si="61" ref="M751:M764">IF(K751=0,0,IF(L751&gt;0,L751/K751*100,0))</f>
        <v>201.66666666666666</v>
      </c>
      <c r="N751" s="61"/>
      <c r="O751" s="61">
        <v>60000</v>
      </c>
    </row>
    <row r="752" spans="1:15" ht="18.75" customHeight="1">
      <c r="A752" s="141"/>
      <c r="B752" s="67"/>
      <c r="C752" s="96"/>
      <c r="D752" s="73" t="s">
        <v>263</v>
      </c>
      <c r="E752" s="74"/>
      <c r="F752" s="75">
        <f>SUM(F753:F774)</f>
        <v>166500</v>
      </c>
      <c r="G752" s="75">
        <f>SUM(G753:G774)</f>
        <v>160542.1</v>
      </c>
      <c r="H752" s="74">
        <f t="shared" si="60"/>
        <v>96.42168168168168</v>
      </c>
      <c r="I752" s="74"/>
      <c r="J752" s="74">
        <f>SUM(J754:J763)</f>
        <v>118400</v>
      </c>
      <c r="K752" s="75">
        <f>SUM(K753:K774)</f>
        <v>197500</v>
      </c>
      <c r="L752" s="75">
        <f>SUM(L753:L774)</f>
        <v>57621</v>
      </c>
      <c r="M752" s="74">
        <f t="shared" si="61"/>
        <v>29.17518987341772</v>
      </c>
      <c r="N752" s="74"/>
      <c r="O752" s="75">
        <f>SUM(O753:O774)</f>
        <v>231100</v>
      </c>
    </row>
    <row r="753" spans="1:15" ht="28.5" customHeight="1">
      <c r="A753" s="141" t="s">
        <v>375</v>
      </c>
      <c r="B753" s="67">
        <v>14</v>
      </c>
      <c r="C753" s="96">
        <v>614239</v>
      </c>
      <c r="D753" s="69" t="s">
        <v>578</v>
      </c>
      <c r="E753" s="61"/>
      <c r="F753" s="61">
        <v>6000</v>
      </c>
      <c r="G753" s="61">
        <v>5340</v>
      </c>
      <c r="H753" s="61">
        <f t="shared" si="60"/>
        <v>89</v>
      </c>
      <c r="I753" s="61"/>
      <c r="J753" s="61">
        <v>10000</v>
      </c>
      <c r="K753" s="61">
        <v>6000</v>
      </c>
      <c r="L753" s="61">
        <v>3115</v>
      </c>
      <c r="M753" s="61">
        <f t="shared" si="61"/>
        <v>51.916666666666664</v>
      </c>
      <c r="N753" s="61"/>
      <c r="O753" s="61">
        <v>10000</v>
      </c>
    </row>
    <row r="754" spans="1:15" ht="74.25" customHeight="1">
      <c r="A754" s="141" t="s">
        <v>380</v>
      </c>
      <c r="B754" s="67">
        <v>15</v>
      </c>
      <c r="C754" s="96">
        <v>614232</v>
      </c>
      <c r="D754" s="69" t="s">
        <v>577</v>
      </c>
      <c r="E754" s="61"/>
      <c r="F754" s="61">
        <v>15000</v>
      </c>
      <c r="G754" s="61">
        <v>14600</v>
      </c>
      <c r="H754" s="61">
        <f t="shared" si="60"/>
        <v>97.33333333333334</v>
      </c>
      <c r="I754" s="61"/>
      <c r="J754" s="61">
        <v>12000</v>
      </c>
      <c r="K754" s="61">
        <v>15000</v>
      </c>
      <c r="L754" s="61">
        <v>10100</v>
      </c>
      <c r="M754" s="61">
        <f t="shared" si="61"/>
        <v>67.33333333333333</v>
      </c>
      <c r="N754" s="61"/>
      <c r="O754" s="61">
        <v>15000</v>
      </c>
    </row>
    <row r="755" spans="1:15" ht="33.75" customHeight="1" hidden="1">
      <c r="A755" s="141"/>
      <c r="B755" s="67"/>
      <c r="C755" s="96"/>
      <c r="D755" s="69"/>
      <c r="E755" s="61"/>
      <c r="F755" s="61"/>
      <c r="G755" s="305"/>
      <c r="H755" s="61">
        <f t="shared" si="60"/>
        <v>0</v>
      </c>
      <c r="I755" s="61"/>
      <c r="J755" s="61"/>
      <c r="K755" s="61"/>
      <c r="L755" s="305"/>
      <c r="M755" s="61">
        <f t="shared" si="61"/>
        <v>0</v>
      </c>
      <c r="N755" s="61"/>
      <c r="O755" s="61"/>
    </row>
    <row r="756" spans="1:15" ht="46.5" customHeight="1">
      <c r="A756" s="141" t="s">
        <v>380</v>
      </c>
      <c r="B756" s="67">
        <v>16</v>
      </c>
      <c r="C756" s="96">
        <v>614239</v>
      </c>
      <c r="D756" s="69" t="s">
        <v>537</v>
      </c>
      <c r="E756" s="61"/>
      <c r="F756" s="61">
        <v>20000</v>
      </c>
      <c r="G756" s="61">
        <v>19650</v>
      </c>
      <c r="H756" s="61">
        <f t="shared" si="60"/>
        <v>98.25</v>
      </c>
      <c r="I756" s="61"/>
      <c r="J756" s="61">
        <v>12000</v>
      </c>
      <c r="K756" s="61">
        <v>20000</v>
      </c>
      <c r="L756" s="61">
        <v>7500</v>
      </c>
      <c r="M756" s="61">
        <f t="shared" si="61"/>
        <v>37.5</v>
      </c>
      <c r="N756" s="61"/>
      <c r="O756" s="61">
        <v>35000</v>
      </c>
    </row>
    <row r="757" spans="1:15" ht="47.25" customHeight="1">
      <c r="A757" s="141" t="s">
        <v>380</v>
      </c>
      <c r="B757" s="67">
        <v>17</v>
      </c>
      <c r="C757" s="96">
        <v>614239</v>
      </c>
      <c r="D757" s="69" t="s">
        <v>579</v>
      </c>
      <c r="E757" s="61"/>
      <c r="F757" s="61">
        <v>30000</v>
      </c>
      <c r="G757" s="61">
        <v>29978.5</v>
      </c>
      <c r="H757" s="61">
        <f t="shared" si="60"/>
        <v>99.92833333333333</v>
      </c>
      <c r="I757" s="61"/>
      <c r="J757" s="61">
        <v>17000</v>
      </c>
      <c r="K757" s="61">
        <v>30000</v>
      </c>
      <c r="L757" s="61">
        <v>16550</v>
      </c>
      <c r="M757" s="61">
        <f t="shared" si="61"/>
        <v>55.166666666666664</v>
      </c>
      <c r="N757" s="61"/>
      <c r="O757" s="61">
        <v>30000</v>
      </c>
    </row>
    <row r="758" spans="1:15" ht="30" customHeight="1">
      <c r="A758" s="141" t="s">
        <v>385</v>
      </c>
      <c r="B758" s="67">
        <v>21</v>
      </c>
      <c r="C758" s="68">
        <v>614234</v>
      </c>
      <c r="D758" s="69" t="s">
        <v>538</v>
      </c>
      <c r="E758" s="61"/>
      <c r="F758" s="61">
        <v>25000</v>
      </c>
      <c r="G758" s="61">
        <v>25300</v>
      </c>
      <c r="H758" s="61">
        <f t="shared" si="60"/>
        <v>101.2</v>
      </c>
      <c r="I758" s="61"/>
      <c r="J758" s="61">
        <v>60000</v>
      </c>
      <c r="K758" s="61">
        <v>25000</v>
      </c>
      <c r="L758" s="61">
        <v>0</v>
      </c>
      <c r="M758" s="61">
        <f t="shared" si="61"/>
        <v>0</v>
      </c>
      <c r="N758" s="61"/>
      <c r="O758" s="61">
        <v>25000</v>
      </c>
    </row>
    <row r="759" spans="1:15" ht="45.75" customHeight="1">
      <c r="A759" s="141" t="s">
        <v>386</v>
      </c>
      <c r="B759" s="67">
        <v>22</v>
      </c>
      <c r="C759" s="68">
        <v>614239</v>
      </c>
      <c r="D759" s="69" t="s">
        <v>31</v>
      </c>
      <c r="E759" s="61"/>
      <c r="F759" s="61">
        <v>1000</v>
      </c>
      <c r="G759" s="61">
        <v>950</v>
      </c>
      <c r="H759" s="61">
        <f t="shared" si="60"/>
        <v>95</v>
      </c>
      <c r="I759" s="61"/>
      <c r="J759" s="61">
        <v>5400</v>
      </c>
      <c r="K759" s="61">
        <v>1000</v>
      </c>
      <c r="L759" s="61">
        <v>0</v>
      </c>
      <c r="M759" s="61">
        <f t="shared" si="61"/>
        <v>0</v>
      </c>
      <c r="N759" s="61"/>
      <c r="O759" s="61">
        <v>2000</v>
      </c>
    </row>
    <row r="760" spans="1:15" ht="22.5" customHeight="1">
      <c r="A760" s="141" t="s">
        <v>386</v>
      </c>
      <c r="B760" s="67">
        <v>23</v>
      </c>
      <c r="C760" s="96">
        <v>614243</v>
      </c>
      <c r="D760" s="69" t="s">
        <v>248</v>
      </c>
      <c r="E760" s="61"/>
      <c r="F760" s="61">
        <v>6000</v>
      </c>
      <c r="G760" s="61">
        <v>2733.6</v>
      </c>
      <c r="H760" s="61">
        <f t="shared" si="60"/>
        <v>45.56</v>
      </c>
      <c r="I760" s="61"/>
      <c r="J760" s="61">
        <v>2000</v>
      </c>
      <c r="K760" s="61">
        <v>6000</v>
      </c>
      <c r="L760" s="61">
        <v>2276</v>
      </c>
      <c r="M760" s="61">
        <f t="shared" si="61"/>
        <v>37.93333333333334</v>
      </c>
      <c r="N760" s="61"/>
      <c r="O760" s="61">
        <v>10000</v>
      </c>
    </row>
    <row r="761" spans="1:15" ht="4.5" customHeight="1" hidden="1">
      <c r="A761" s="141"/>
      <c r="B761" s="67"/>
      <c r="C761" s="68"/>
      <c r="D761" s="69"/>
      <c r="E761" s="61"/>
      <c r="F761" s="61"/>
      <c r="G761" s="305"/>
      <c r="H761" s="61">
        <f t="shared" si="60"/>
        <v>0</v>
      </c>
      <c r="I761" s="61"/>
      <c r="J761" s="61"/>
      <c r="K761" s="61"/>
      <c r="L761" s="305"/>
      <c r="M761" s="61">
        <f t="shared" si="61"/>
        <v>0</v>
      </c>
      <c r="N761" s="61"/>
      <c r="O761" s="61"/>
    </row>
    <row r="762" spans="1:15" ht="22.5" customHeight="1">
      <c r="A762" s="141" t="s">
        <v>375</v>
      </c>
      <c r="B762" s="67">
        <v>24</v>
      </c>
      <c r="C762" s="68">
        <v>614239</v>
      </c>
      <c r="D762" s="69" t="s">
        <v>240</v>
      </c>
      <c r="E762" s="61"/>
      <c r="F762" s="61">
        <v>2500</v>
      </c>
      <c r="G762" s="61">
        <v>1000</v>
      </c>
      <c r="H762" s="61">
        <f t="shared" si="60"/>
        <v>40</v>
      </c>
      <c r="I762" s="61"/>
      <c r="J762" s="61">
        <v>5000</v>
      </c>
      <c r="K762" s="61">
        <v>2500</v>
      </c>
      <c r="L762" s="61">
        <v>0</v>
      </c>
      <c r="M762" s="61">
        <f t="shared" si="61"/>
        <v>0</v>
      </c>
      <c r="N762" s="61"/>
      <c r="O762" s="61">
        <v>3500</v>
      </c>
    </row>
    <row r="763" spans="1:15" ht="28.5" customHeight="1">
      <c r="A763" s="141" t="s">
        <v>385</v>
      </c>
      <c r="B763" s="67">
        <v>27</v>
      </c>
      <c r="C763" s="68">
        <v>614234</v>
      </c>
      <c r="D763" s="69" t="s">
        <v>587</v>
      </c>
      <c r="E763" s="61"/>
      <c r="F763" s="61">
        <v>4000</v>
      </c>
      <c r="G763" s="61">
        <v>2500</v>
      </c>
      <c r="H763" s="61">
        <f t="shared" si="60"/>
        <v>62.5</v>
      </c>
      <c r="I763" s="61"/>
      <c r="J763" s="61">
        <v>5000</v>
      </c>
      <c r="K763" s="61">
        <v>4000</v>
      </c>
      <c r="L763" s="61">
        <v>0</v>
      </c>
      <c r="M763" s="61">
        <f t="shared" si="61"/>
        <v>0</v>
      </c>
      <c r="N763" s="61"/>
      <c r="O763" s="61">
        <v>0</v>
      </c>
    </row>
    <row r="764" spans="1:15" ht="42" customHeight="1">
      <c r="A764" s="141" t="s">
        <v>380</v>
      </c>
      <c r="B764" s="67">
        <v>37</v>
      </c>
      <c r="C764" s="96">
        <v>614232</v>
      </c>
      <c r="D764" s="69" t="s">
        <v>580</v>
      </c>
      <c r="E764" s="61"/>
      <c r="F764" s="61">
        <v>0</v>
      </c>
      <c r="G764" s="61">
        <v>0</v>
      </c>
      <c r="H764" s="61">
        <f t="shared" si="60"/>
        <v>0</v>
      </c>
      <c r="I764" s="61"/>
      <c r="J764" s="61">
        <v>20000</v>
      </c>
      <c r="K764" s="61">
        <v>3000</v>
      </c>
      <c r="L764" s="61">
        <v>0</v>
      </c>
      <c r="M764" s="61">
        <f t="shared" si="61"/>
        <v>0</v>
      </c>
      <c r="N764" s="61"/>
      <c r="O764" s="61">
        <v>3000</v>
      </c>
    </row>
    <row r="765" spans="1:15" ht="15.75" customHeight="1">
      <c r="A765" s="424"/>
      <c r="B765" s="424"/>
      <c r="C765" s="424"/>
      <c r="D765" s="424"/>
      <c r="E765" s="59"/>
      <c r="F765" s="419" t="s">
        <v>497</v>
      </c>
      <c r="G765" s="420"/>
      <c r="H765" s="421"/>
      <c r="I765" s="61"/>
      <c r="J765" s="419" t="s">
        <v>498</v>
      </c>
      <c r="K765" s="420"/>
      <c r="L765" s="420"/>
      <c r="M765" s="420"/>
      <c r="N765" s="59"/>
      <c r="O765" s="425" t="s">
        <v>499</v>
      </c>
    </row>
    <row r="766" spans="1:15" ht="45.75" customHeight="1">
      <c r="A766" s="423" t="s">
        <v>392</v>
      </c>
      <c r="B766" s="423"/>
      <c r="C766" s="423"/>
      <c r="D766" s="63" t="s">
        <v>300</v>
      </c>
      <c r="E766" s="64"/>
      <c r="F766" s="254" t="s">
        <v>201</v>
      </c>
      <c r="G766" s="254" t="s">
        <v>204</v>
      </c>
      <c r="H766" s="64" t="s">
        <v>205</v>
      </c>
      <c r="I766" s="65"/>
      <c r="J766" s="64" t="s">
        <v>201</v>
      </c>
      <c r="K766" s="64" t="s">
        <v>201</v>
      </c>
      <c r="L766" s="254" t="s">
        <v>204</v>
      </c>
      <c r="M766" s="64" t="s">
        <v>205</v>
      </c>
      <c r="N766" s="64"/>
      <c r="O766" s="426"/>
    </row>
    <row r="767" spans="1:15" ht="30" customHeight="1">
      <c r="A767" s="62" t="s">
        <v>374</v>
      </c>
      <c r="B767" s="62" t="s">
        <v>206</v>
      </c>
      <c r="C767" s="62" t="s">
        <v>210</v>
      </c>
      <c r="D767" s="63"/>
      <c r="E767" s="65"/>
      <c r="F767" s="255" t="s">
        <v>207</v>
      </c>
      <c r="G767" s="255" t="s">
        <v>207</v>
      </c>
      <c r="H767" s="65" t="s">
        <v>208</v>
      </c>
      <c r="I767" s="65"/>
      <c r="J767" s="65" t="s">
        <v>207</v>
      </c>
      <c r="K767" s="65" t="s">
        <v>207</v>
      </c>
      <c r="L767" s="255" t="s">
        <v>207</v>
      </c>
      <c r="M767" s="65" t="s">
        <v>208</v>
      </c>
      <c r="N767" s="65"/>
      <c r="O767" s="65" t="s">
        <v>207</v>
      </c>
    </row>
    <row r="768" spans="1:15" ht="36.75" customHeight="1">
      <c r="A768" s="141" t="s">
        <v>380</v>
      </c>
      <c r="B768" s="67">
        <v>39</v>
      </c>
      <c r="C768" s="68">
        <v>614239</v>
      </c>
      <c r="D768" s="69" t="s">
        <v>288</v>
      </c>
      <c r="E768" s="61"/>
      <c r="F768" s="61">
        <v>3000</v>
      </c>
      <c r="G768" s="61">
        <v>2670</v>
      </c>
      <c r="H768" s="61">
        <f aca="true" t="shared" si="62" ref="H768:H775">IF(F768=0,0,IF(G768&gt;0,G768/F768*100,0))</f>
        <v>89</v>
      </c>
      <c r="I768" s="61"/>
      <c r="J768" s="61">
        <v>10000</v>
      </c>
      <c r="K768" s="61">
        <v>3000</v>
      </c>
      <c r="L768" s="61">
        <v>500</v>
      </c>
      <c r="M768" s="61">
        <f aca="true" t="shared" si="63" ref="M768:M775">IF(K768=0,0,IF(L768&gt;0,L768/K768*100,0))</f>
        <v>16.666666666666664</v>
      </c>
      <c r="N768" s="61"/>
      <c r="O768" s="61">
        <v>3000</v>
      </c>
    </row>
    <row r="769" spans="1:15" ht="44.25" customHeight="1">
      <c r="A769" s="141" t="s">
        <v>380</v>
      </c>
      <c r="B769" s="67">
        <v>46</v>
      </c>
      <c r="C769" s="96">
        <v>614233</v>
      </c>
      <c r="D769" s="69" t="s">
        <v>513</v>
      </c>
      <c r="E769" s="61"/>
      <c r="F769" s="61">
        <v>3000</v>
      </c>
      <c r="G769" s="61">
        <v>870</v>
      </c>
      <c r="H769" s="61">
        <f t="shared" si="62"/>
        <v>28.999999999999996</v>
      </c>
      <c r="I769" s="61"/>
      <c r="J769" s="61">
        <v>20000</v>
      </c>
      <c r="K769" s="61">
        <v>3000</v>
      </c>
      <c r="L769" s="61">
        <v>500</v>
      </c>
      <c r="M769" s="61">
        <f t="shared" si="63"/>
        <v>16.666666666666664</v>
      </c>
      <c r="N769" s="61"/>
      <c r="O769" s="61">
        <v>3000</v>
      </c>
    </row>
    <row r="770" spans="1:15" ht="23.25" customHeight="1">
      <c r="A770" s="141" t="s">
        <v>380</v>
      </c>
      <c r="B770" s="67">
        <v>50</v>
      </c>
      <c r="C770" s="96">
        <v>614239</v>
      </c>
      <c r="D770" s="69" t="s">
        <v>239</v>
      </c>
      <c r="E770" s="61"/>
      <c r="F770" s="61">
        <v>15000</v>
      </c>
      <c r="G770" s="61">
        <v>14850</v>
      </c>
      <c r="H770" s="61">
        <f t="shared" si="62"/>
        <v>99</v>
      </c>
      <c r="I770" s="61"/>
      <c r="J770" s="61">
        <v>5000</v>
      </c>
      <c r="K770" s="61">
        <v>15000</v>
      </c>
      <c r="L770" s="61">
        <v>6400</v>
      </c>
      <c r="M770" s="61">
        <f t="shared" si="63"/>
        <v>42.66666666666667</v>
      </c>
      <c r="N770" s="61"/>
      <c r="O770" s="61">
        <v>15000</v>
      </c>
    </row>
    <row r="771" spans="1:15" ht="27.75" customHeight="1">
      <c r="A771" s="141" t="s">
        <v>380</v>
      </c>
      <c r="B771" s="209" t="s">
        <v>123</v>
      </c>
      <c r="C771" s="68">
        <v>614239</v>
      </c>
      <c r="D771" s="69" t="s">
        <v>514</v>
      </c>
      <c r="E771" s="61"/>
      <c r="F771" s="61">
        <v>35000</v>
      </c>
      <c r="G771" s="61">
        <v>39100</v>
      </c>
      <c r="H771" s="61">
        <f t="shared" si="62"/>
        <v>111.71428571428572</v>
      </c>
      <c r="I771" s="61"/>
      <c r="J771" s="61"/>
      <c r="K771" s="61">
        <v>45000</v>
      </c>
      <c r="L771" s="61">
        <v>10200</v>
      </c>
      <c r="M771" s="61">
        <f t="shared" si="63"/>
        <v>22.666666666666664</v>
      </c>
      <c r="N771" s="61"/>
      <c r="O771" s="61">
        <v>45000</v>
      </c>
    </row>
    <row r="772" spans="1:15" ht="41.25" customHeight="1">
      <c r="A772" s="141" t="s">
        <v>384</v>
      </c>
      <c r="B772" s="209" t="s">
        <v>516</v>
      </c>
      <c r="C772" s="68">
        <v>614239</v>
      </c>
      <c r="D772" s="69" t="s">
        <v>517</v>
      </c>
      <c r="E772" s="61"/>
      <c r="F772" s="61">
        <v>0</v>
      </c>
      <c r="G772" s="61">
        <v>0</v>
      </c>
      <c r="H772" s="61">
        <f t="shared" si="62"/>
        <v>0</v>
      </c>
      <c r="I772" s="61"/>
      <c r="J772" s="61"/>
      <c r="K772" s="61">
        <v>15000</v>
      </c>
      <c r="L772" s="61">
        <v>0</v>
      </c>
      <c r="M772" s="61">
        <f t="shared" si="63"/>
        <v>0</v>
      </c>
      <c r="N772" s="61"/>
      <c r="O772" s="61">
        <v>25000</v>
      </c>
    </row>
    <row r="773" spans="1:15" ht="60.75" customHeight="1">
      <c r="A773" s="141" t="s">
        <v>384</v>
      </c>
      <c r="B773" s="209" t="s">
        <v>564</v>
      </c>
      <c r="C773" s="68">
        <v>614239</v>
      </c>
      <c r="D773" s="69" t="s">
        <v>515</v>
      </c>
      <c r="E773" s="61"/>
      <c r="F773" s="61">
        <v>0</v>
      </c>
      <c r="G773" s="61">
        <v>0</v>
      </c>
      <c r="H773" s="61">
        <f t="shared" si="62"/>
        <v>0</v>
      </c>
      <c r="I773" s="61"/>
      <c r="J773" s="61"/>
      <c r="K773" s="61">
        <v>3000</v>
      </c>
      <c r="L773" s="61">
        <v>0</v>
      </c>
      <c r="M773" s="61">
        <f t="shared" si="63"/>
        <v>0</v>
      </c>
      <c r="N773" s="61"/>
      <c r="O773" s="61">
        <v>5000</v>
      </c>
    </row>
    <row r="774" spans="1:15" ht="38.25" customHeight="1">
      <c r="A774" s="141" t="s">
        <v>380</v>
      </c>
      <c r="B774" s="209" t="s">
        <v>486</v>
      </c>
      <c r="C774" s="68">
        <v>614239</v>
      </c>
      <c r="D774" s="69" t="s">
        <v>447</v>
      </c>
      <c r="E774" s="61"/>
      <c r="F774" s="61">
        <v>1000</v>
      </c>
      <c r="G774" s="61">
        <v>1000</v>
      </c>
      <c r="H774" s="80">
        <f t="shared" si="62"/>
        <v>100</v>
      </c>
      <c r="I774" s="61"/>
      <c r="J774" s="61"/>
      <c r="K774" s="61">
        <v>1000</v>
      </c>
      <c r="L774" s="61">
        <v>480</v>
      </c>
      <c r="M774" s="80">
        <f t="shared" si="63"/>
        <v>48</v>
      </c>
      <c r="N774" s="80"/>
      <c r="O774" s="61">
        <v>1600</v>
      </c>
    </row>
    <row r="775" spans="1:15" ht="24.75" customHeight="1">
      <c r="A775" s="141"/>
      <c r="B775" s="211"/>
      <c r="C775" s="70">
        <v>61423</v>
      </c>
      <c r="D775" s="73" t="s">
        <v>149</v>
      </c>
      <c r="E775" s="74"/>
      <c r="F775" s="75">
        <f>F777</f>
        <v>0</v>
      </c>
      <c r="G775" s="75">
        <f>G777</f>
        <v>0</v>
      </c>
      <c r="H775" s="74">
        <f t="shared" si="62"/>
        <v>0</v>
      </c>
      <c r="I775" s="74"/>
      <c r="J775" s="74"/>
      <c r="K775" s="75">
        <f>K777</f>
        <v>0</v>
      </c>
      <c r="L775" s="75">
        <f>L777</f>
        <v>0</v>
      </c>
      <c r="M775" s="74">
        <f t="shared" si="63"/>
        <v>0</v>
      </c>
      <c r="N775" s="74"/>
      <c r="O775" s="75">
        <f>O777</f>
        <v>5000</v>
      </c>
    </row>
    <row r="776" spans="1:15" ht="4.5" customHeight="1">
      <c r="A776" s="141"/>
      <c r="B776" s="209"/>
      <c r="C776" s="68"/>
      <c r="D776" s="69"/>
      <c r="E776" s="61"/>
      <c r="F776" s="61"/>
      <c r="G776" s="61"/>
      <c r="H776" s="80"/>
      <c r="I776" s="61"/>
      <c r="J776" s="61"/>
      <c r="K776" s="61"/>
      <c r="L776" s="61"/>
      <c r="M776" s="80"/>
      <c r="N776" s="80"/>
      <c r="O776" s="61"/>
    </row>
    <row r="777" spans="1:15" ht="36.75" customHeight="1">
      <c r="A777" s="141" t="s">
        <v>380</v>
      </c>
      <c r="B777" s="209"/>
      <c r="C777" s="68">
        <v>614239</v>
      </c>
      <c r="D777" s="69" t="s">
        <v>588</v>
      </c>
      <c r="E777" s="61"/>
      <c r="F777" s="61">
        <v>0</v>
      </c>
      <c r="G777" s="61">
        <v>0</v>
      </c>
      <c r="H777" s="61">
        <f>IF(F777=0,0,IF(G777&gt;0,G777/F777*100,0))</f>
        <v>0</v>
      </c>
      <c r="I777" s="61"/>
      <c r="J777" s="61"/>
      <c r="K777" s="61">
        <v>0</v>
      </c>
      <c r="L777" s="61">
        <v>0</v>
      </c>
      <c r="M777" s="61">
        <f>IF(K777=0,0,IF(L777&gt;0,L777/K777*100,0))</f>
        <v>0</v>
      </c>
      <c r="N777" s="61"/>
      <c r="O777" s="61">
        <v>5000</v>
      </c>
    </row>
    <row r="778" spans="1:15" ht="27" customHeight="1">
      <c r="A778" s="141"/>
      <c r="B778" s="72"/>
      <c r="C778" s="70">
        <v>614311</v>
      </c>
      <c r="D778" s="144" t="s">
        <v>105</v>
      </c>
      <c r="E778" s="74">
        <v>34</v>
      </c>
      <c r="F778" s="75">
        <f>SUM(F779:F802)+F803+F808+F809+F812</f>
        <v>1167383</v>
      </c>
      <c r="G778" s="75">
        <f>SUM(G779:G802)+G803+G808+G809+G812</f>
        <v>1052316.29</v>
      </c>
      <c r="H778" s="74">
        <f>IF(F778=0,0,IF(G778&gt;0,G778/F778*100,0))</f>
        <v>90.14319122344595</v>
      </c>
      <c r="I778" s="61"/>
      <c r="J778" s="74" t="e">
        <f>SUM(J780:J783)+SUM(J790:J800)+J802+J809+J808+#REF!+#REF!+#REF!</f>
        <v>#REF!</v>
      </c>
      <c r="K778" s="75">
        <f>SUM(K779:K802)+K803+K808+K809+K812</f>
        <v>1281698</v>
      </c>
      <c r="L778" s="75">
        <f>SUM(L779:L802)+L803+L808+L809+L812</f>
        <v>488765.48000000004</v>
      </c>
      <c r="M778" s="74">
        <f>IF(K778=0,0,IF(L778&gt;0,L778/K778*100,0))</f>
        <v>38.13421570447953</v>
      </c>
      <c r="N778" s="74"/>
      <c r="O778" s="75">
        <f>SUM(O779:O802)+O803+O808+O809+O812</f>
        <v>1317412</v>
      </c>
    </row>
    <row r="779" spans="1:15" ht="23.25" customHeight="1">
      <c r="A779" s="141" t="s">
        <v>386</v>
      </c>
      <c r="B779" s="67"/>
      <c r="C779" s="68"/>
      <c r="D779" s="145" t="s">
        <v>569</v>
      </c>
      <c r="E779" s="61"/>
      <c r="F779" s="61">
        <v>0</v>
      </c>
      <c r="G779" s="61">
        <v>0</v>
      </c>
      <c r="H779" s="61">
        <f aca="true" t="shared" si="64" ref="H779:H799">IF(F779=0,0,IF(G779&gt;0,G779/F779*100,0))</f>
        <v>0</v>
      </c>
      <c r="I779" s="61"/>
      <c r="J779" s="61"/>
      <c r="K779" s="61">
        <v>0</v>
      </c>
      <c r="L779" s="61">
        <v>0</v>
      </c>
      <c r="M779" s="61">
        <f aca="true" t="shared" si="65" ref="M779:M799">IF(K779=0,0,IF(L779&gt;0,L779/K779*100,0))</f>
        <v>0</v>
      </c>
      <c r="N779" s="61"/>
      <c r="O779" s="61">
        <v>6000</v>
      </c>
    </row>
    <row r="780" spans="1:15" ht="24.75" customHeight="1">
      <c r="A780" s="141" t="s">
        <v>386</v>
      </c>
      <c r="B780" s="67"/>
      <c r="C780" s="68">
        <v>101</v>
      </c>
      <c r="D780" s="145" t="s">
        <v>289</v>
      </c>
      <c r="E780" s="61"/>
      <c r="F780" s="61">
        <v>2000</v>
      </c>
      <c r="G780" s="61">
        <v>300</v>
      </c>
      <c r="H780" s="61">
        <f t="shared" si="64"/>
        <v>15</v>
      </c>
      <c r="I780" s="61"/>
      <c r="J780" s="61">
        <v>8000</v>
      </c>
      <c r="K780" s="61">
        <v>2000</v>
      </c>
      <c r="L780" s="61">
        <v>1000</v>
      </c>
      <c r="M780" s="61">
        <f t="shared" si="65"/>
        <v>50</v>
      </c>
      <c r="N780" s="61"/>
      <c r="O780" s="61">
        <v>0</v>
      </c>
    </row>
    <row r="781" spans="1:15" ht="29.25" customHeight="1">
      <c r="A781" s="141" t="s">
        <v>386</v>
      </c>
      <c r="B781" s="67"/>
      <c r="C781" s="68">
        <v>102</v>
      </c>
      <c r="D781" s="145" t="s">
        <v>290</v>
      </c>
      <c r="E781" s="61"/>
      <c r="F781" s="61">
        <v>2000</v>
      </c>
      <c r="G781" s="61">
        <v>850</v>
      </c>
      <c r="H781" s="61">
        <f t="shared" si="64"/>
        <v>42.5</v>
      </c>
      <c r="I781" s="61"/>
      <c r="J781" s="61">
        <v>5000</v>
      </c>
      <c r="K781" s="61">
        <v>2000</v>
      </c>
      <c r="L781" s="61">
        <v>780</v>
      </c>
      <c r="M781" s="61">
        <f t="shared" si="65"/>
        <v>39</v>
      </c>
      <c r="N781" s="61"/>
      <c r="O781" s="61">
        <v>0</v>
      </c>
    </row>
    <row r="782" spans="1:15" ht="24" customHeight="1">
      <c r="A782" s="141" t="s">
        <v>387</v>
      </c>
      <c r="B782" s="67"/>
      <c r="C782" s="68">
        <v>103</v>
      </c>
      <c r="D782" s="145" t="s">
        <v>291</v>
      </c>
      <c r="E782" s="61"/>
      <c r="F782" s="61">
        <v>2000</v>
      </c>
      <c r="G782" s="61">
        <v>1130.7</v>
      </c>
      <c r="H782" s="61">
        <f t="shared" si="64"/>
        <v>56.535000000000004</v>
      </c>
      <c r="I782" s="61"/>
      <c r="J782" s="61">
        <v>2000</v>
      </c>
      <c r="K782" s="61">
        <v>2000</v>
      </c>
      <c r="L782" s="61">
        <v>1600</v>
      </c>
      <c r="M782" s="61">
        <f t="shared" si="65"/>
        <v>80</v>
      </c>
      <c r="N782" s="61"/>
      <c r="O782" s="61">
        <v>0</v>
      </c>
    </row>
    <row r="783" spans="1:15" ht="23.25" customHeight="1">
      <c r="A783" s="141" t="s">
        <v>386</v>
      </c>
      <c r="B783" s="67"/>
      <c r="C783" s="68">
        <v>104</v>
      </c>
      <c r="D783" s="148" t="s">
        <v>540</v>
      </c>
      <c r="E783" s="61"/>
      <c r="F783" s="61">
        <v>186086</v>
      </c>
      <c r="G783" s="61">
        <v>182222.31</v>
      </c>
      <c r="H783" s="61">
        <f t="shared" si="64"/>
        <v>97.92370731812173</v>
      </c>
      <c r="I783" s="61"/>
      <c r="J783" s="61">
        <v>121083</v>
      </c>
      <c r="K783" s="61">
        <v>184786</v>
      </c>
      <c r="L783" s="61">
        <v>73299.28</v>
      </c>
      <c r="M783" s="61">
        <f t="shared" si="65"/>
        <v>39.66711763878216</v>
      </c>
      <c r="N783" s="61"/>
      <c r="O783" s="61">
        <v>190000</v>
      </c>
    </row>
    <row r="784" spans="1:15" ht="36" customHeight="1">
      <c r="A784" s="141" t="s">
        <v>388</v>
      </c>
      <c r="B784" s="67"/>
      <c r="C784" s="68">
        <v>143</v>
      </c>
      <c r="D784" s="148" t="s">
        <v>548</v>
      </c>
      <c r="E784" s="61"/>
      <c r="F784" s="61">
        <v>3000</v>
      </c>
      <c r="G784" s="61">
        <v>3000</v>
      </c>
      <c r="H784" s="61">
        <f t="shared" si="64"/>
        <v>100</v>
      </c>
      <c r="I784" s="61"/>
      <c r="J784" s="61"/>
      <c r="K784" s="61">
        <v>3000</v>
      </c>
      <c r="L784" s="61">
        <v>1500</v>
      </c>
      <c r="M784" s="61">
        <f t="shared" si="65"/>
        <v>50</v>
      </c>
      <c r="N784" s="61"/>
      <c r="O784" s="61">
        <v>3500</v>
      </c>
    </row>
    <row r="785" spans="1:15" ht="40.5" customHeight="1">
      <c r="A785" s="141" t="s">
        <v>388</v>
      </c>
      <c r="B785" s="67"/>
      <c r="C785" s="68">
        <v>145</v>
      </c>
      <c r="D785" s="148" t="s">
        <v>549</v>
      </c>
      <c r="E785" s="61"/>
      <c r="F785" s="61">
        <v>3000</v>
      </c>
      <c r="G785" s="61">
        <v>3000</v>
      </c>
      <c r="H785" s="61">
        <f t="shared" si="64"/>
        <v>100</v>
      </c>
      <c r="I785" s="61"/>
      <c r="J785" s="61"/>
      <c r="K785" s="61">
        <v>3000</v>
      </c>
      <c r="L785" s="61">
        <v>1500</v>
      </c>
      <c r="M785" s="61">
        <f t="shared" si="65"/>
        <v>50</v>
      </c>
      <c r="N785" s="61"/>
      <c r="O785" s="61">
        <v>5425</v>
      </c>
    </row>
    <row r="786" spans="1:15" ht="24.75" customHeight="1">
      <c r="A786" s="424"/>
      <c r="B786" s="424"/>
      <c r="C786" s="424"/>
      <c r="D786" s="424"/>
      <c r="E786" s="59"/>
      <c r="F786" s="419" t="s">
        <v>497</v>
      </c>
      <c r="G786" s="420"/>
      <c r="H786" s="421"/>
      <c r="I786" s="61"/>
      <c r="J786" s="419" t="s">
        <v>498</v>
      </c>
      <c r="K786" s="420"/>
      <c r="L786" s="420"/>
      <c r="M786" s="420"/>
      <c r="N786" s="59"/>
      <c r="O786" s="425" t="s">
        <v>499</v>
      </c>
    </row>
    <row r="787" spans="1:15" ht="45.75" customHeight="1">
      <c r="A787" s="423" t="s">
        <v>392</v>
      </c>
      <c r="B787" s="423"/>
      <c r="C787" s="423"/>
      <c r="D787" s="63" t="s">
        <v>300</v>
      </c>
      <c r="E787" s="64"/>
      <c r="F787" s="254" t="s">
        <v>201</v>
      </c>
      <c r="G787" s="254" t="s">
        <v>204</v>
      </c>
      <c r="H787" s="64" t="s">
        <v>205</v>
      </c>
      <c r="I787" s="65"/>
      <c r="J787" s="64" t="s">
        <v>201</v>
      </c>
      <c r="K787" s="64" t="s">
        <v>201</v>
      </c>
      <c r="L787" s="254" t="s">
        <v>204</v>
      </c>
      <c r="M787" s="64" t="s">
        <v>205</v>
      </c>
      <c r="N787" s="64"/>
      <c r="O787" s="426"/>
    </row>
    <row r="788" spans="1:15" ht="30" customHeight="1">
      <c r="A788" s="62" t="s">
        <v>374</v>
      </c>
      <c r="B788" s="62" t="s">
        <v>206</v>
      </c>
      <c r="C788" s="62" t="s">
        <v>210</v>
      </c>
      <c r="D788" s="63"/>
      <c r="E788" s="65"/>
      <c r="F788" s="255" t="s">
        <v>207</v>
      </c>
      <c r="G788" s="255" t="s">
        <v>207</v>
      </c>
      <c r="H788" s="65" t="s">
        <v>208</v>
      </c>
      <c r="I788" s="65"/>
      <c r="J788" s="65" t="s">
        <v>207</v>
      </c>
      <c r="K788" s="65" t="s">
        <v>207</v>
      </c>
      <c r="L788" s="255" t="s">
        <v>207</v>
      </c>
      <c r="M788" s="65" t="s">
        <v>208</v>
      </c>
      <c r="N788" s="65"/>
      <c r="O788" s="65" t="s">
        <v>207</v>
      </c>
    </row>
    <row r="789" spans="1:15" ht="37.5" customHeight="1">
      <c r="A789" s="141"/>
      <c r="B789" s="67"/>
      <c r="C789" s="68">
        <v>233</v>
      </c>
      <c r="D789" s="148" t="s">
        <v>550</v>
      </c>
      <c r="E789" s="61"/>
      <c r="F789" s="61">
        <v>4500</v>
      </c>
      <c r="G789" s="61">
        <v>4500</v>
      </c>
      <c r="H789" s="61">
        <f t="shared" si="64"/>
        <v>100</v>
      </c>
      <c r="I789" s="61"/>
      <c r="J789" s="61"/>
      <c r="K789" s="61">
        <v>4500</v>
      </c>
      <c r="L789" s="61">
        <v>2250</v>
      </c>
      <c r="M789" s="61">
        <f t="shared" si="65"/>
        <v>50</v>
      </c>
      <c r="N789" s="61"/>
      <c r="O789" s="61">
        <v>4987</v>
      </c>
    </row>
    <row r="790" spans="1:15" ht="18.75" customHeight="1">
      <c r="A790" s="141" t="s">
        <v>388</v>
      </c>
      <c r="B790" s="67"/>
      <c r="C790" s="96">
        <v>105</v>
      </c>
      <c r="D790" s="69" t="s">
        <v>198</v>
      </c>
      <c r="E790" s="61"/>
      <c r="F790" s="61">
        <v>180000</v>
      </c>
      <c r="G790" s="61">
        <v>179959.5</v>
      </c>
      <c r="H790" s="61">
        <f t="shared" si="64"/>
        <v>99.97749999999999</v>
      </c>
      <c r="I790" s="61"/>
      <c r="J790" s="61">
        <v>160000</v>
      </c>
      <c r="K790" s="61">
        <v>200000</v>
      </c>
      <c r="L790" s="61">
        <v>102050</v>
      </c>
      <c r="M790" s="61">
        <f t="shared" si="65"/>
        <v>51.025</v>
      </c>
      <c r="N790" s="61"/>
      <c r="O790" s="61">
        <v>220000</v>
      </c>
    </row>
    <row r="791" spans="1:15" ht="19.5" customHeight="1">
      <c r="A791" s="141" t="s">
        <v>389</v>
      </c>
      <c r="B791" s="67"/>
      <c r="C791" s="68">
        <v>106</v>
      </c>
      <c r="D791" s="145" t="s">
        <v>332</v>
      </c>
      <c r="E791" s="61"/>
      <c r="F791" s="61">
        <v>10000</v>
      </c>
      <c r="G791" s="61">
        <v>10000</v>
      </c>
      <c r="H791" s="61">
        <f t="shared" si="64"/>
        <v>100</v>
      </c>
      <c r="I791" s="61"/>
      <c r="J791" s="61">
        <v>15000</v>
      </c>
      <c r="K791" s="61">
        <v>10000</v>
      </c>
      <c r="L791" s="61">
        <v>4500</v>
      </c>
      <c r="M791" s="61">
        <f t="shared" si="65"/>
        <v>45</v>
      </c>
      <c r="N791" s="61"/>
      <c r="O791" s="61">
        <v>10000</v>
      </c>
    </row>
    <row r="792" spans="1:15" ht="31.5" customHeight="1">
      <c r="A792" s="141" t="s">
        <v>377</v>
      </c>
      <c r="B792" s="67"/>
      <c r="C792" s="96">
        <v>108</v>
      </c>
      <c r="D792" s="69" t="s">
        <v>544</v>
      </c>
      <c r="E792" s="61"/>
      <c r="F792" s="61">
        <v>192200</v>
      </c>
      <c r="G792" s="61">
        <v>145000</v>
      </c>
      <c r="H792" s="61">
        <f t="shared" si="64"/>
        <v>75.44224765868887</v>
      </c>
      <c r="I792" s="61"/>
      <c r="J792" s="61">
        <v>120000</v>
      </c>
      <c r="K792" s="61">
        <v>192200</v>
      </c>
      <c r="L792" s="61">
        <v>64500</v>
      </c>
      <c r="M792" s="61">
        <f t="shared" si="65"/>
        <v>33.55879292403746</v>
      </c>
      <c r="N792" s="61"/>
      <c r="O792" s="61">
        <v>197000</v>
      </c>
    </row>
    <row r="793" spans="1:15" ht="38.25" customHeight="1">
      <c r="A793" s="141" t="s">
        <v>384</v>
      </c>
      <c r="B793" s="67"/>
      <c r="C793" s="96">
        <v>109</v>
      </c>
      <c r="D793" s="69" t="s">
        <v>541</v>
      </c>
      <c r="E793" s="61"/>
      <c r="F793" s="61">
        <v>131994</v>
      </c>
      <c r="G793" s="61">
        <v>131992.47</v>
      </c>
      <c r="H793" s="61">
        <f t="shared" si="64"/>
        <v>99.99884085640257</v>
      </c>
      <c r="I793" s="61"/>
      <c r="J793" s="61">
        <v>97567</v>
      </c>
      <c r="K793" s="61">
        <v>137364</v>
      </c>
      <c r="L793" s="61">
        <v>60062</v>
      </c>
      <c r="M793" s="61">
        <f t="shared" si="65"/>
        <v>43.724702250953676</v>
      </c>
      <c r="N793" s="61"/>
      <c r="O793" s="61">
        <v>143500</v>
      </c>
    </row>
    <row r="794" spans="1:15" ht="19.5" customHeight="1">
      <c r="A794" s="141"/>
      <c r="B794" s="67"/>
      <c r="C794" s="96" t="s">
        <v>457</v>
      </c>
      <c r="D794" s="69" t="s">
        <v>461</v>
      </c>
      <c r="E794" s="61"/>
      <c r="F794" s="61">
        <v>2500</v>
      </c>
      <c r="G794" s="61">
        <v>2495.8</v>
      </c>
      <c r="H794" s="61">
        <f t="shared" si="64"/>
        <v>99.83200000000001</v>
      </c>
      <c r="I794" s="61"/>
      <c r="J794" s="61"/>
      <c r="K794" s="61">
        <v>0</v>
      </c>
      <c r="L794" s="61">
        <v>0</v>
      </c>
      <c r="M794" s="61">
        <f t="shared" si="65"/>
        <v>0</v>
      </c>
      <c r="N794" s="61"/>
      <c r="O794" s="61">
        <v>0</v>
      </c>
    </row>
    <row r="795" spans="1:15" ht="18.75" customHeight="1">
      <c r="A795" s="141" t="s">
        <v>384</v>
      </c>
      <c r="B795" s="67"/>
      <c r="C795" s="96">
        <v>110</v>
      </c>
      <c r="D795" s="69" t="s">
        <v>542</v>
      </c>
      <c r="E795" s="61"/>
      <c r="F795" s="61">
        <v>18848</v>
      </c>
      <c r="G795" s="61">
        <v>18380</v>
      </c>
      <c r="H795" s="61">
        <f t="shared" si="64"/>
        <v>97.5169779286927</v>
      </c>
      <c r="I795" s="61"/>
      <c r="J795" s="61">
        <v>26730</v>
      </c>
      <c r="K795" s="61">
        <v>22848</v>
      </c>
      <c r="L795" s="61">
        <v>9700</v>
      </c>
      <c r="M795" s="61">
        <f t="shared" si="65"/>
        <v>42.45448179271708</v>
      </c>
      <c r="N795" s="61"/>
      <c r="O795" s="61">
        <v>26000</v>
      </c>
    </row>
    <row r="796" spans="1:15" ht="21" customHeight="1">
      <c r="A796" s="141" t="s">
        <v>384</v>
      </c>
      <c r="B796" s="67"/>
      <c r="C796" s="68">
        <v>111</v>
      </c>
      <c r="D796" s="145" t="s">
        <v>333</v>
      </c>
      <c r="E796" s="61"/>
      <c r="F796" s="61">
        <v>20000</v>
      </c>
      <c r="G796" s="61">
        <v>14154</v>
      </c>
      <c r="H796" s="61">
        <f t="shared" si="64"/>
        <v>70.77</v>
      </c>
      <c r="I796" s="61"/>
      <c r="J796" s="61">
        <v>80000</v>
      </c>
      <c r="K796" s="61">
        <v>60000</v>
      </c>
      <c r="L796" s="61">
        <v>9040</v>
      </c>
      <c r="M796" s="61">
        <f t="shared" si="65"/>
        <v>15.066666666666666</v>
      </c>
      <c r="N796" s="61"/>
      <c r="O796" s="61">
        <v>80000</v>
      </c>
    </row>
    <row r="797" spans="1:15" ht="17.25" customHeight="1">
      <c r="A797" s="141" t="s">
        <v>390</v>
      </c>
      <c r="B797" s="67"/>
      <c r="C797" s="68">
        <v>112</v>
      </c>
      <c r="D797" s="145" t="s">
        <v>334</v>
      </c>
      <c r="E797" s="61"/>
      <c r="F797" s="61">
        <v>30000</v>
      </c>
      <c r="G797" s="61">
        <v>22500</v>
      </c>
      <c r="H797" s="61">
        <f t="shared" si="64"/>
        <v>75</v>
      </c>
      <c r="I797" s="61"/>
      <c r="J797" s="61">
        <v>25000</v>
      </c>
      <c r="K797" s="61">
        <v>30000</v>
      </c>
      <c r="L797" s="61">
        <v>23500</v>
      </c>
      <c r="M797" s="61">
        <f t="shared" si="65"/>
        <v>78.33333333333333</v>
      </c>
      <c r="N797" s="61"/>
      <c r="O797" s="61">
        <v>30000</v>
      </c>
    </row>
    <row r="798" spans="1:15" ht="21" customHeight="1">
      <c r="A798" s="141" t="s">
        <v>384</v>
      </c>
      <c r="B798" s="67"/>
      <c r="C798" s="96">
        <v>128</v>
      </c>
      <c r="D798" s="69" t="s">
        <v>267</v>
      </c>
      <c r="E798" s="61"/>
      <c r="F798" s="61">
        <v>5000</v>
      </c>
      <c r="G798" s="61">
        <v>4900</v>
      </c>
      <c r="H798" s="61">
        <f t="shared" si="64"/>
        <v>98</v>
      </c>
      <c r="I798" s="61"/>
      <c r="J798" s="61">
        <v>6000</v>
      </c>
      <c r="K798" s="61">
        <v>5000</v>
      </c>
      <c r="L798" s="61">
        <v>900</v>
      </c>
      <c r="M798" s="61">
        <f t="shared" si="65"/>
        <v>18</v>
      </c>
      <c r="N798" s="61"/>
      <c r="O798" s="61">
        <v>5000</v>
      </c>
    </row>
    <row r="799" spans="1:15" ht="16.5" customHeight="1">
      <c r="A799" s="141" t="s">
        <v>386</v>
      </c>
      <c r="B799" s="67"/>
      <c r="C799" s="68">
        <v>130</v>
      </c>
      <c r="D799" s="69" t="s">
        <v>529</v>
      </c>
      <c r="E799" s="61"/>
      <c r="F799" s="61">
        <v>1500</v>
      </c>
      <c r="G799" s="61">
        <v>0</v>
      </c>
      <c r="H799" s="61">
        <f t="shared" si="64"/>
        <v>0</v>
      </c>
      <c r="I799" s="61"/>
      <c r="J799" s="61">
        <v>1800</v>
      </c>
      <c r="K799" s="61">
        <v>1500</v>
      </c>
      <c r="L799" s="61">
        <v>0</v>
      </c>
      <c r="M799" s="61">
        <f t="shared" si="65"/>
        <v>0</v>
      </c>
      <c r="N799" s="61"/>
      <c r="O799" s="61">
        <v>3000</v>
      </c>
    </row>
    <row r="800" spans="1:15" ht="18" customHeight="1">
      <c r="A800" s="141" t="s">
        <v>384</v>
      </c>
      <c r="B800" s="67"/>
      <c r="C800" s="96">
        <v>131</v>
      </c>
      <c r="D800" s="69" t="s">
        <v>233</v>
      </c>
      <c r="E800" s="61"/>
      <c r="F800" s="61">
        <v>500</v>
      </c>
      <c r="G800" s="61">
        <v>0</v>
      </c>
      <c r="H800" s="61">
        <f>IF(F800=0,0,IF(G800&gt;0,G800/F800*100,0))</f>
        <v>0</v>
      </c>
      <c r="I800" s="61"/>
      <c r="J800" s="61">
        <v>2000</v>
      </c>
      <c r="K800" s="61">
        <v>500</v>
      </c>
      <c r="L800" s="61">
        <v>0</v>
      </c>
      <c r="M800" s="61">
        <f>IF(K800=0,0,IF(L800&gt;0,L800/K800*100,0))</f>
        <v>0</v>
      </c>
      <c r="N800" s="61"/>
      <c r="O800" s="61">
        <v>500</v>
      </c>
    </row>
    <row r="801" spans="1:15" ht="24" customHeight="1">
      <c r="A801" s="141"/>
      <c r="B801" s="67"/>
      <c r="C801" s="96">
        <v>147</v>
      </c>
      <c r="D801" s="69" t="s">
        <v>448</v>
      </c>
      <c r="E801" s="61"/>
      <c r="F801" s="61">
        <v>2500</v>
      </c>
      <c r="G801" s="61">
        <v>1500</v>
      </c>
      <c r="H801" s="61">
        <f>IF(F801=0,0,IF(G801&gt;0,G801/F801*100,0))</f>
        <v>60</v>
      </c>
      <c r="I801" s="61"/>
      <c r="J801" s="61"/>
      <c r="K801" s="61">
        <v>2500</v>
      </c>
      <c r="L801" s="61">
        <v>1000</v>
      </c>
      <c r="M801" s="61">
        <f>IF(K801=0,0,IF(L801&gt;0,L801/K801*100,0))</f>
        <v>40</v>
      </c>
      <c r="N801" s="61"/>
      <c r="O801" s="61">
        <v>2500</v>
      </c>
    </row>
    <row r="802" spans="1:15" ht="28.5" customHeight="1">
      <c r="A802" s="141"/>
      <c r="B802" s="67"/>
      <c r="C802" s="68" t="s">
        <v>512</v>
      </c>
      <c r="D802" s="145" t="s">
        <v>509</v>
      </c>
      <c r="E802" s="61"/>
      <c r="F802" s="381">
        <v>0</v>
      </c>
      <c r="G802" s="381">
        <v>0</v>
      </c>
      <c r="H802" s="200">
        <f>IF(F802=0,0,IF(G802&gt;0,G802/F802*100,0))</f>
        <v>0</v>
      </c>
      <c r="I802" s="200"/>
      <c r="J802" s="200"/>
      <c r="K802" s="381">
        <v>55000</v>
      </c>
      <c r="L802" s="381">
        <v>0</v>
      </c>
      <c r="M802" s="200">
        <f>IF(K802=0,0,IF(L802&gt;0,L802/K802*100,0))</f>
        <v>0</v>
      </c>
      <c r="N802" s="61"/>
      <c r="O802" s="381">
        <v>0</v>
      </c>
    </row>
    <row r="803" spans="1:15" ht="19.5" customHeight="1">
      <c r="A803" s="141"/>
      <c r="B803" s="67"/>
      <c r="C803" s="70">
        <v>614324</v>
      </c>
      <c r="D803" s="144" t="s">
        <v>335</v>
      </c>
      <c r="E803" s="74">
        <v>40</v>
      </c>
      <c r="F803" s="143">
        <f>F804+F806</f>
        <v>60000</v>
      </c>
      <c r="G803" s="143">
        <f>G804+G806</f>
        <v>50780</v>
      </c>
      <c r="H803" s="127">
        <f>IF(F803=0,0,IF(G803&gt;0,G803/F803*100,0))</f>
        <v>84.63333333333334</v>
      </c>
      <c r="I803" s="127"/>
      <c r="J803" s="127">
        <f>J805+J807</f>
        <v>0</v>
      </c>
      <c r="K803" s="143">
        <f>K804+K806</f>
        <v>62000</v>
      </c>
      <c r="L803" s="143">
        <f>L804+L806</f>
        <v>24420</v>
      </c>
      <c r="M803" s="127">
        <f>IF(K803=0,0,IF(L803&gt;0,L803/K803*100,0))</f>
        <v>39.387096774193544</v>
      </c>
      <c r="N803" s="74"/>
      <c r="O803" s="143">
        <f>O804+O806</f>
        <v>70000</v>
      </c>
    </row>
    <row r="804" spans="1:15" ht="44.25" customHeight="1">
      <c r="A804" s="141"/>
      <c r="B804" s="72">
        <v>329</v>
      </c>
      <c r="C804" s="70">
        <v>614324</v>
      </c>
      <c r="D804" s="73" t="s">
        <v>411</v>
      </c>
      <c r="E804" s="74">
        <v>44</v>
      </c>
      <c r="F804" s="75">
        <v>40000</v>
      </c>
      <c r="G804" s="75">
        <v>31630</v>
      </c>
      <c r="H804" s="74">
        <f>IF(F804=0,0,IF(G804&gt;0,G804/F804*100,0))</f>
        <v>79.07499999999999</v>
      </c>
      <c r="I804" s="74"/>
      <c r="J804" s="74" t="e">
        <f>SUM(#REF!)</f>
        <v>#REF!</v>
      </c>
      <c r="K804" s="75">
        <v>40000</v>
      </c>
      <c r="L804" s="75">
        <v>14570</v>
      </c>
      <c r="M804" s="74">
        <f>IF(K804=0,0,IF(L804&gt;0,L804/K804*100,0))</f>
        <v>36.425000000000004</v>
      </c>
      <c r="N804" s="74"/>
      <c r="O804" s="75">
        <v>40000</v>
      </c>
    </row>
    <row r="805" spans="1:15" ht="5.25" customHeight="1">
      <c r="A805" s="141"/>
      <c r="B805" s="67"/>
      <c r="C805" s="96"/>
      <c r="D805" s="64"/>
      <c r="E805" s="195"/>
      <c r="F805" s="61"/>
      <c r="G805" s="61"/>
      <c r="H805" s="61"/>
      <c r="I805" s="61"/>
      <c r="J805" s="61"/>
      <c r="K805" s="61"/>
      <c r="L805" s="61"/>
      <c r="M805" s="61"/>
      <c r="N805" s="61"/>
      <c r="O805" s="61"/>
    </row>
    <row r="806" spans="1:15" ht="34.5" customHeight="1">
      <c r="A806" s="141"/>
      <c r="B806" s="72">
        <v>330</v>
      </c>
      <c r="C806" s="140">
        <v>614324</v>
      </c>
      <c r="D806" s="73" t="s">
        <v>416</v>
      </c>
      <c r="E806" s="151">
        <v>29</v>
      </c>
      <c r="F806" s="75">
        <v>20000</v>
      </c>
      <c r="G806" s="75">
        <v>19150</v>
      </c>
      <c r="H806" s="74">
        <f>IF(F806=0,0,IF(G806&gt;0,G806/F806*100,0))</f>
        <v>95.75</v>
      </c>
      <c r="I806" s="61"/>
      <c r="J806" s="74" t="e">
        <f>SUM(#REF!)</f>
        <v>#REF!</v>
      </c>
      <c r="K806" s="75">
        <v>22000</v>
      </c>
      <c r="L806" s="75">
        <v>9850</v>
      </c>
      <c r="M806" s="74">
        <f>IF(K806=0,0,IF(L806&gt;0,L806/K806*100,0))</f>
        <v>44.77272727272727</v>
      </c>
      <c r="N806" s="74"/>
      <c r="O806" s="75">
        <v>30000</v>
      </c>
    </row>
    <row r="807" spans="1:15" ht="5.25" customHeight="1">
      <c r="A807" s="67"/>
      <c r="B807" s="67"/>
      <c r="C807" s="96"/>
      <c r="D807" s="64"/>
      <c r="E807" s="151"/>
      <c r="F807" s="61"/>
      <c r="G807" s="61"/>
      <c r="H807" s="61"/>
      <c r="I807" s="61"/>
      <c r="J807" s="61"/>
      <c r="K807" s="61"/>
      <c r="L807" s="61"/>
      <c r="M807" s="61"/>
      <c r="N807" s="61"/>
      <c r="O807" s="61"/>
    </row>
    <row r="808" spans="1:15" ht="17.25" customHeight="1">
      <c r="A808" s="72">
        <v>1091</v>
      </c>
      <c r="B808" s="72">
        <v>119</v>
      </c>
      <c r="C808" s="140">
        <v>614311</v>
      </c>
      <c r="D808" s="73" t="s">
        <v>336</v>
      </c>
      <c r="E808" s="61"/>
      <c r="F808" s="74">
        <v>20000</v>
      </c>
      <c r="G808" s="74">
        <v>18000</v>
      </c>
      <c r="H808" s="74">
        <f>IF(F808=0,0,IF(G808&gt;0,G808/F808*100,0))</f>
        <v>90</v>
      </c>
      <c r="I808" s="61"/>
      <c r="J808" s="74">
        <v>40000</v>
      </c>
      <c r="K808" s="74">
        <v>20000</v>
      </c>
      <c r="L808" s="74">
        <v>8000</v>
      </c>
      <c r="M808" s="74">
        <f>IF(K808=0,0,IF(L808&gt;0,L808/K808*100,0))</f>
        <v>40</v>
      </c>
      <c r="N808" s="74"/>
      <c r="O808" s="74">
        <v>20000</v>
      </c>
    </row>
    <row r="809" spans="1:15" ht="28.5" customHeight="1">
      <c r="A809" s="72"/>
      <c r="B809" s="72">
        <v>120</v>
      </c>
      <c r="C809" s="70">
        <v>614311</v>
      </c>
      <c r="D809" s="73" t="s">
        <v>543</v>
      </c>
      <c r="E809" s="74">
        <v>38</v>
      </c>
      <c r="F809" s="74">
        <f>F811</f>
        <v>274755</v>
      </c>
      <c r="G809" s="74">
        <f>G811</f>
        <v>249651.51</v>
      </c>
      <c r="H809" s="74">
        <f>IF(F809=0,0,IF(G809&gt;0,G809/F809*100,0))</f>
        <v>90.86331822896763</v>
      </c>
      <c r="I809" s="74"/>
      <c r="J809" s="74">
        <f>J811</f>
        <v>238465</v>
      </c>
      <c r="K809" s="74">
        <f>K811</f>
        <v>271500</v>
      </c>
      <c r="L809" s="74">
        <f>L811</f>
        <v>99164.2</v>
      </c>
      <c r="M809" s="74">
        <f>IF(K809=0,0,IF(L809&gt;0,L809/K809*100,0))</f>
        <v>36.52456721915286</v>
      </c>
      <c r="N809" s="74"/>
      <c r="O809" s="74">
        <f>O811</f>
        <v>290000</v>
      </c>
    </row>
    <row r="810" spans="1:15" ht="4.5" customHeight="1">
      <c r="A810" s="67"/>
      <c r="B810" s="67"/>
      <c r="C810" s="68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</row>
    <row r="811" spans="1:15" ht="36.75" customHeight="1">
      <c r="A811" s="67">
        <v>1091</v>
      </c>
      <c r="B811" s="67"/>
      <c r="C811" s="96"/>
      <c r="D811" s="69" t="s">
        <v>543</v>
      </c>
      <c r="E811" s="61"/>
      <c r="F811" s="61">
        <v>274755</v>
      </c>
      <c r="G811" s="61">
        <v>249651.51</v>
      </c>
      <c r="H811" s="61">
        <f>IF(F811=0,0,IF(G811&gt;0,G811/F811*100,0))</f>
        <v>90.86331822896763</v>
      </c>
      <c r="I811" s="61"/>
      <c r="J811" s="61">
        <v>238465</v>
      </c>
      <c r="K811" s="61">
        <v>271500</v>
      </c>
      <c r="L811" s="61">
        <v>99164.2</v>
      </c>
      <c r="M811" s="61">
        <f>IF(K811=0,0,IF(L811&gt;0,L811/K811*100,0))</f>
        <v>36.52456721915286</v>
      </c>
      <c r="N811" s="61"/>
      <c r="O811" s="61">
        <v>290000</v>
      </c>
    </row>
    <row r="812" spans="1:15" ht="36" customHeight="1">
      <c r="A812" s="67">
        <v>1091</v>
      </c>
      <c r="B812" s="67">
        <v>144</v>
      </c>
      <c r="C812" s="96">
        <v>614311</v>
      </c>
      <c r="D812" s="69" t="s">
        <v>44</v>
      </c>
      <c r="E812" s="61"/>
      <c r="F812" s="61">
        <v>15000</v>
      </c>
      <c r="G812" s="61">
        <v>8000</v>
      </c>
      <c r="H812" s="61">
        <f>IF(F812=0,0,IF(G812&gt;0,G812/F812*100,0))</f>
        <v>53.333333333333336</v>
      </c>
      <c r="I812" s="61"/>
      <c r="J812" s="61"/>
      <c r="K812" s="61">
        <v>10000</v>
      </c>
      <c r="L812" s="61">
        <v>0</v>
      </c>
      <c r="M812" s="61">
        <f>IF(K812=0,0,IF(L812&gt;0,L812/K812*100,0))</f>
        <v>0</v>
      </c>
      <c r="N812" s="61"/>
      <c r="O812" s="61">
        <v>10000</v>
      </c>
    </row>
    <row r="813" spans="1:15" ht="21" customHeight="1">
      <c r="A813" s="424"/>
      <c r="B813" s="424"/>
      <c r="C813" s="424"/>
      <c r="D813" s="424"/>
      <c r="E813" s="59"/>
      <c r="F813" s="419" t="s">
        <v>497</v>
      </c>
      <c r="G813" s="420"/>
      <c r="H813" s="421"/>
      <c r="I813" s="61"/>
      <c r="J813" s="419" t="s">
        <v>498</v>
      </c>
      <c r="K813" s="420"/>
      <c r="L813" s="420"/>
      <c r="M813" s="420"/>
      <c r="N813" s="59"/>
      <c r="O813" s="425" t="s">
        <v>499</v>
      </c>
    </row>
    <row r="814" spans="1:15" ht="45.75" customHeight="1">
      <c r="A814" s="423" t="s">
        <v>392</v>
      </c>
      <c r="B814" s="423"/>
      <c r="C814" s="423"/>
      <c r="D814" s="63" t="s">
        <v>300</v>
      </c>
      <c r="E814" s="64"/>
      <c r="F814" s="254" t="s">
        <v>201</v>
      </c>
      <c r="G814" s="254" t="s">
        <v>204</v>
      </c>
      <c r="H814" s="64" t="s">
        <v>205</v>
      </c>
      <c r="I814" s="65"/>
      <c r="J814" s="64" t="s">
        <v>201</v>
      </c>
      <c r="K814" s="64" t="s">
        <v>201</v>
      </c>
      <c r="L814" s="254" t="s">
        <v>204</v>
      </c>
      <c r="M814" s="64" t="s">
        <v>205</v>
      </c>
      <c r="N814" s="64"/>
      <c r="O814" s="426"/>
    </row>
    <row r="815" spans="1:15" ht="30" customHeight="1">
      <c r="A815" s="62" t="s">
        <v>374</v>
      </c>
      <c r="B815" s="62" t="s">
        <v>206</v>
      </c>
      <c r="C815" s="62" t="s">
        <v>210</v>
      </c>
      <c r="D815" s="63"/>
      <c r="E815" s="65"/>
      <c r="F815" s="255" t="s">
        <v>207</v>
      </c>
      <c r="G815" s="255" t="s">
        <v>207</v>
      </c>
      <c r="H815" s="65" t="s">
        <v>208</v>
      </c>
      <c r="I815" s="65"/>
      <c r="J815" s="65" t="s">
        <v>207</v>
      </c>
      <c r="K815" s="65" t="s">
        <v>207</v>
      </c>
      <c r="L815" s="255" t="s">
        <v>207</v>
      </c>
      <c r="M815" s="65" t="s">
        <v>208</v>
      </c>
      <c r="N815" s="65"/>
      <c r="O815" s="65" t="s">
        <v>207</v>
      </c>
    </row>
    <row r="816" spans="1:15" ht="18.75" customHeight="1">
      <c r="A816" s="72"/>
      <c r="B816" s="72">
        <v>6144</v>
      </c>
      <c r="C816" s="140">
        <v>6145</v>
      </c>
      <c r="D816" s="73" t="s">
        <v>337</v>
      </c>
      <c r="E816" s="74"/>
      <c r="F816" s="75">
        <f>SUM(F818:F820)</f>
        <v>200000</v>
      </c>
      <c r="G816" s="256">
        <f>SUM(G818:G819)</f>
        <v>205002.41</v>
      </c>
      <c r="H816" s="74">
        <f>IF(F816=0,0,IF(G816&gt;0,G816/F816*100,0))</f>
        <v>102.501205</v>
      </c>
      <c r="I816" s="74"/>
      <c r="J816" s="74">
        <f>SUM(J819:J819)</f>
        <v>150000</v>
      </c>
      <c r="K816" s="75">
        <f>SUM(K818:K820)</f>
        <v>200000</v>
      </c>
      <c r="L816" s="256">
        <f>SUM(L818:L819)</f>
        <v>25297.7</v>
      </c>
      <c r="M816" s="74">
        <f>IF(K816=0,0,IF(L816&gt;0,L816/K816*100,0))</f>
        <v>12.64885</v>
      </c>
      <c r="N816" s="74"/>
      <c r="O816" s="75">
        <f>SUM(O818:O820)</f>
        <v>200000</v>
      </c>
    </row>
    <row r="817" spans="1:15" ht="4.5" customHeight="1">
      <c r="A817" s="67"/>
      <c r="B817" s="67"/>
      <c r="C817" s="68"/>
      <c r="D817" s="61"/>
      <c r="E817" s="61"/>
      <c r="F817" s="61"/>
      <c r="G817" s="77"/>
      <c r="H817" s="61"/>
      <c r="I817" s="61"/>
      <c r="J817" s="61"/>
      <c r="K817" s="61"/>
      <c r="L817" s="77"/>
      <c r="M817" s="61"/>
      <c r="N817" s="61"/>
      <c r="O817" s="61"/>
    </row>
    <row r="818" spans="1:15" ht="34.5" customHeight="1">
      <c r="A818" s="141" t="s">
        <v>381</v>
      </c>
      <c r="B818" s="67">
        <v>1</v>
      </c>
      <c r="C818" s="68">
        <v>614411</v>
      </c>
      <c r="D818" s="69" t="s">
        <v>124</v>
      </c>
      <c r="E818" s="61"/>
      <c r="F818" s="61">
        <v>5000</v>
      </c>
      <c r="G818" s="61">
        <v>5000</v>
      </c>
      <c r="H818" s="61">
        <f aca="true" t="shared" si="66" ref="H818:H823">IF(F818=0,0,IF(G818&gt;0,G818/F818*100,0))</f>
        <v>100</v>
      </c>
      <c r="I818" s="61"/>
      <c r="J818" s="61"/>
      <c r="K818" s="61">
        <v>5000</v>
      </c>
      <c r="L818" s="61">
        <v>0</v>
      </c>
      <c r="M818" s="61">
        <f aca="true" t="shared" si="67" ref="M818:M823">IF(K818=0,0,IF(L818&gt;0,L818/K818*100,0))</f>
        <v>0</v>
      </c>
      <c r="N818" s="61"/>
      <c r="O818" s="61">
        <v>5000</v>
      </c>
    </row>
    <row r="819" spans="1:15" ht="38.25" customHeight="1">
      <c r="A819" s="141" t="s">
        <v>391</v>
      </c>
      <c r="B819" s="72"/>
      <c r="C819" s="68">
        <v>614414</v>
      </c>
      <c r="D819" s="69" t="s">
        <v>531</v>
      </c>
      <c r="E819" s="61"/>
      <c r="F819" s="61">
        <v>195000</v>
      </c>
      <c r="G819" s="61">
        <v>200002.41</v>
      </c>
      <c r="H819" s="61">
        <f t="shared" si="66"/>
        <v>102.56533846153846</v>
      </c>
      <c r="I819" s="61"/>
      <c r="J819" s="61">
        <v>150000</v>
      </c>
      <c r="K819" s="61">
        <v>195000</v>
      </c>
      <c r="L819" s="61">
        <v>25297.7</v>
      </c>
      <c r="M819" s="61">
        <f t="shared" si="67"/>
        <v>12.973179487179486</v>
      </c>
      <c r="N819" s="61"/>
      <c r="O819" s="61">
        <v>195000</v>
      </c>
    </row>
    <row r="820" spans="1:15" ht="27.75" customHeight="1">
      <c r="A820" s="141" t="s">
        <v>381</v>
      </c>
      <c r="B820" s="72">
        <v>2</v>
      </c>
      <c r="C820" s="68">
        <v>614525</v>
      </c>
      <c r="D820" s="69" t="s">
        <v>439</v>
      </c>
      <c r="E820" s="61"/>
      <c r="F820" s="61">
        <v>0</v>
      </c>
      <c r="G820" s="77">
        <v>0</v>
      </c>
      <c r="H820" s="61">
        <f t="shared" si="66"/>
        <v>0</v>
      </c>
      <c r="I820" s="61"/>
      <c r="J820" s="61"/>
      <c r="K820" s="61">
        <v>0</v>
      </c>
      <c r="L820" s="77">
        <v>0</v>
      </c>
      <c r="M820" s="61">
        <f t="shared" si="67"/>
        <v>0</v>
      </c>
      <c r="N820" s="61"/>
      <c r="O820" s="61">
        <v>0</v>
      </c>
    </row>
    <row r="821" spans="1:15" s="14" customFormat="1" ht="21" customHeight="1">
      <c r="A821" s="312"/>
      <c r="B821" s="72"/>
      <c r="C821" s="70"/>
      <c r="D821" s="73" t="s">
        <v>440</v>
      </c>
      <c r="E821" s="74"/>
      <c r="F821" s="74">
        <f>F822</f>
        <v>15000</v>
      </c>
      <c r="G821" s="74">
        <f>G822</f>
        <v>0</v>
      </c>
      <c r="H821" s="113">
        <f t="shared" si="66"/>
        <v>0</v>
      </c>
      <c r="I821" s="74"/>
      <c r="J821" s="74"/>
      <c r="K821" s="74">
        <f>K822</f>
        <v>27000</v>
      </c>
      <c r="L821" s="74">
        <f>L822</f>
        <v>13096.24</v>
      </c>
      <c r="M821" s="61">
        <f t="shared" si="67"/>
        <v>48.504592592592594</v>
      </c>
      <c r="N821" s="74"/>
      <c r="O821" s="74">
        <f>O822</f>
        <v>80000</v>
      </c>
    </row>
    <row r="822" spans="1:15" ht="36.75" customHeight="1">
      <c r="A822" s="141"/>
      <c r="B822" s="72"/>
      <c r="C822" s="68">
        <v>614721</v>
      </c>
      <c r="D822" s="69" t="s">
        <v>451</v>
      </c>
      <c r="E822" s="61"/>
      <c r="F822" s="61">
        <v>15000</v>
      </c>
      <c r="G822" s="77">
        <v>0</v>
      </c>
      <c r="H822" s="113">
        <f t="shared" si="66"/>
        <v>0</v>
      </c>
      <c r="I822" s="61"/>
      <c r="J822" s="61"/>
      <c r="K822" s="61">
        <v>27000</v>
      </c>
      <c r="L822" s="77">
        <v>13096.24</v>
      </c>
      <c r="M822" s="61">
        <f t="shared" si="67"/>
        <v>48.504592592592594</v>
      </c>
      <c r="N822" s="61"/>
      <c r="O822" s="61">
        <v>80000</v>
      </c>
    </row>
    <row r="823" spans="1:15" ht="22.5" customHeight="1">
      <c r="A823" s="141"/>
      <c r="B823" s="72">
        <v>6148</v>
      </c>
      <c r="C823" s="70"/>
      <c r="D823" s="144" t="s">
        <v>108</v>
      </c>
      <c r="E823" s="74"/>
      <c r="F823" s="143">
        <f>F825+F826+F827</f>
        <v>43350</v>
      </c>
      <c r="G823" s="143">
        <f>G825+G826+G827</f>
        <v>41888.25</v>
      </c>
      <c r="H823" s="127">
        <f t="shared" si="66"/>
        <v>96.6280276816609</v>
      </c>
      <c r="I823" s="127"/>
      <c r="J823" s="127">
        <f>J825</f>
        <v>10000</v>
      </c>
      <c r="K823" s="143">
        <f>K825+K826+K827</f>
        <v>45300</v>
      </c>
      <c r="L823" s="143">
        <f>L825+L826+L827</f>
        <v>23499.99</v>
      </c>
      <c r="M823" s="74">
        <f t="shared" si="67"/>
        <v>51.876357615894044</v>
      </c>
      <c r="N823" s="74"/>
      <c r="O823" s="143">
        <f>O825+O826+O827</f>
        <v>95000</v>
      </c>
    </row>
    <row r="824" spans="1:15" ht="5.25" customHeight="1">
      <c r="A824" s="141"/>
      <c r="B824" s="67"/>
      <c r="C824" s="96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</row>
    <row r="825" spans="1:15" ht="19.5" customHeight="1">
      <c r="A825" s="141" t="s">
        <v>375</v>
      </c>
      <c r="B825" s="72"/>
      <c r="C825" s="68">
        <v>614811</v>
      </c>
      <c r="D825" s="69" t="s">
        <v>250</v>
      </c>
      <c r="E825" s="61"/>
      <c r="F825" s="61">
        <v>20000</v>
      </c>
      <c r="G825" s="61">
        <v>14934.08</v>
      </c>
      <c r="H825" s="61">
        <f>IF(F825=0,0,IF(G825&gt;0,G825/F825*100,0))</f>
        <v>74.6704</v>
      </c>
      <c r="I825" s="61"/>
      <c r="J825" s="61">
        <v>10000</v>
      </c>
      <c r="K825" s="61">
        <v>20000</v>
      </c>
      <c r="L825" s="61">
        <v>0</v>
      </c>
      <c r="M825" s="61">
        <f>IF(K825=0,0,IF(L825&gt;0,L825/K825*100,0))</f>
        <v>0</v>
      </c>
      <c r="N825" s="61"/>
      <c r="O825" s="61">
        <v>15000</v>
      </c>
    </row>
    <row r="826" spans="1:15" ht="20.25" customHeight="1">
      <c r="A826" s="141" t="s">
        <v>375</v>
      </c>
      <c r="B826" s="72"/>
      <c r="C826" s="68">
        <v>614810</v>
      </c>
      <c r="D826" s="69" t="s">
        <v>404</v>
      </c>
      <c r="E826" s="61"/>
      <c r="F826" s="61">
        <v>23350</v>
      </c>
      <c r="G826" s="61">
        <v>26954.17</v>
      </c>
      <c r="H826" s="61">
        <f>IF(F826=0,0,IF(G826&gt;0,G826/F826*100,0))</f>
        <v>115.43541755888651</v>
      </c>
      <c r="I826" s="61"/>
      <c r="J826" s="61"/>
      <c r="K826" s="61">
        <v>25300</v>
      </c>
      <c r="L826" s="61">
        <v>23499.99</v>
      </c>
      <c r="M826" s="61">
        <f>IF(K826=0,0,IF(L826&gt;0,L826/K826*100,0))</f>
        <v>92.88533596837945</v>
      </c>
      <c r="N826" s="61"/>
      <c r="O826" s="61">
        <v>80000</v>
      </c>
    </row>
    <row r="827" spans="1:15" ht="24" customHeight="1">
      <c r="A827" s="141" t="s">
        <v>375</v>
      </c>
      <c r="B827" s="67"/>
      <c r="C827" s="96">
        <v>614819</v>
      </c>
      <c r="D827" s="61" t="s">
        <v>442</v>
      </c>
      <c r="E827" s="61"/>
      <c r="F827" s="61">
        <v>0</v>
      </c>
      <c r="G827" s="77">
        <v>0</v>
      </c>
      <c r="H827" s="61">
        <f>IF(F827=0,0,IF(G827&gt;0,G827/F827*100,0))</f>
        <v>0</v>
      </c>
      <c r="I827" s="61"/>
      <c r="J827" s="61"/>
      <c r="K827" s="61">
        <v>0</v>
      </c>
      <c r="L827" s="77">
        <v>0</v>
      </c>
      <c r="M827" s="61">
        <f>IF(K827=0,0,IF(L827&gt;0,L827/K827*100,0))</f>
        <v>0</v>
      </c>
      <c r="N827" s="61"/>
      <c r="O827" s="61">
        <v>0</v>
      </c>
    </row>
    <row r="828" spans="3:4" ht="36.75" customHeight="1" hidden="1">
      <c r="C828" s="208"/>
      <c r="D828" s="82"/>
    </row>
    <row r="829" spans="1:15" ht="22.5" customHeight="1">
      <c r="A829" s="141"/>
      <c r="B829" s="72">
        <v>615</v>
      </c>
      <c r="C829" s="70"/>
      <c r="D829" s="144" t="s">
        <v>101</v>
      </c>
      <c r="E829" s="74">
        <v>50</v>
      </c>
      <c r="F829" s="75">
        <f>F831+F832+F833+F835</f>
        <v>978000</v>
      </c>
      <c r="G829" s="75">
        <f>G831+G832+G833+G835</f>
        <v>782318.75</v>
      </c>
      <c r="H829" s="74">
        <f>IF(F829=0,0,IF(G829&gt;0,G829/F829*100,0))</f>
        <v>79.99169222903886</v>
      </c>
      <c r="I829" s="74"/>
      <c r="J829" s="74" t="e">
        <f>SUM(J832+#REF!+J835+#REF!)</f>
        <v>#REF!</v>
      </c>
      <c r="K829" s="75">
        <f>K831+K832+K833+K835</f>
        <v>1053000</v>
      </c>
      <c r="L829" s="75">
        <f>L831+L832+L833+L835</f>
        <v>143384.13</v>
      </c>
      <c r="M829" s="74">
        <f>IF(K829=0,0,IF(L829&gt;0,L829/K829*100,0))</f>
        <v>13.616726495726498</v>
      </c>
      <c r="N829" s="74"/>
      <c r="O829" s="75">
        <f>O831+O832+O833+O835+O837</f>
        <v>1070000</v>
      </c>
    </row>
    <row r="830" spans="1:15" ht="5.25" customHeight="1">
      <c r="A830" s="141"/>
      <c r="B830" s="67"/>
      <c r="C830" s="96"/>
      <c r="D830" s="61"/>
      <c r="E830" s="61"/>
      <c r="F830" s="61"/>
      <c r="G830" s="77"/>
      <c r="H830" s="61"/>
      <c r="I830" s="61"/>
      <c r="J830" s="61"/>
      <c r="K830" s="61"/>
      <c r="L830" s="77"/>
      <c r="M830" s="61"/>
      <c r="N830" s="61"/>
      <c r="O830" s="61"/>
    </row>
    <row r="831" spans="1:15" ht="33.75" customHeight="1">
      <c r="A831" s="141"/>
      <c r="B831" s="67"/>
      <c r="C831" s="96">
        <v>615100</v>
      </c>
      <c r="D831" s="87" t="s">
        <v>443</v>
      </c>
      <c r="E831" s="61"/>
      <c r="F831" s="61">
        <v>5000</v>
      </c>
      <c r="G831" s="77">
        <v>0</v>
      </c>
      <c r="H831" s="61">
        <v>0</v>
      </c>
      <c r="I831" s="61"/>
      <c r="J831" s="61"/>
      <c r="K831" s="61">
        <v>5000</v>
      </c>
      <c r="L831" s="77">
        <v>0</v>
      </c>
      <c r="M831" s="61">
        <v>0</v>
      </c>
      <c r="N831" s="61"/>
      <c r="O831" s="61">
        <v>5000</v>
      </c>
    </row>
    <row r="832" spans="1:15" ht="28.5" customHeight="1">
      <c r="A832" s="141" t="s">
        <v>381</v>
      </c>
      <c r="B832" s="67"/>
      <c r="C832" s="68">
        <v>615117</v>
      </c>
      <c r="D832" s="69" t="s">
        <v>401</v>
      </c>
      <c r="E832" s="61"/>
      <c r="F832" s="61">
        <v>543000</v>
      </c>
      <c r="G832" s="61">
        <v>405968.05</v>
      </c>
      <c r="H832" s="61">
        <f>IF(F832=0,0,IF(G832&gt;0,G832/F832*100,0))</f>
        <v>74.76391344383056</v>
      </c>
      <c r="I832" s="61"/>
      <c r="J832" s="61">
        <v>40000</v>
      </c>
      <c r="K832" s="61">
        <v>472000</v>
      </c>
      <c r="L832" s="61">
        <v>52228.32</v>
      </c>
      <c r="M832" s="61">
        <f>IF(K832=0,0,IF(L832&gt;0,L832/K832*100,0))</f>
        <v>11.065322033898305</v>
      </c>
      <c r="N832" s="61"/>
      <c r="O832" s="61">
        <v>450000</v>
      </c>
    </row>
    <row r="833" spans="1:15" ht="28.5" customHeight="1">
      <c r="A833" s="141"/>
      <c r="B833" s="67"/>
      <c r="C833" s="68">
        <v>615118</v>
      </c>
      <c r="D833" s="69" t="s">
        <v>449</v>
      </c>
      <c r="E833" s="61"/>
      <c r="F833" s="61">
        <v>400000</v>
      </c>
      <c r="G833" s="61">
        <v>346350.7</v>
      </c>
      <c r="H833" s="61">
        <v>0</v>
      </c>
      <c r="I833" s="61"/>
      <c r="J833" s="61"/>
      <c r="K833" s="61">
        <v>541000</v>
      </c>
      <c r="L833" s="61">
        <v>91155.81</v>
      </c>
      <c r="M833" s="61">
        <f>IF(K833=0,0,IF(L833&gt;0,L833/K833*100,0))</f>
        <v>16.849502772643252</v>
      </c>
      <c r="N833" s="61"/>
      <c r="O833" s="61">
        <v>550000</v>
      </c>
    </row>
    <row r="834" spans="1:15" ht="5.25" customHeight="1">
      <c r="A834" s="141"/>
      <c r="B834" s="67"/>
      <c r="C834" s="96"/>
      <c r="D834" s="61"/>
      <c r="E834" s="61"/>
      <c r="F834" s="61"/>
      <c r="G834" s="77"/>
      <c r="H834" s="61"/>
      <c r="I834" s="61"/>
      <c r="J834" s="61"/>
      <c r="K834" s="61"/>
      <c r="L834" s="77"/>
      <c r="M834" s="61"/>
      <c r="N834" s="61"/>
      <c r="O834" s="61"/>
    </row>
    <row r="835" spans="1:15" ht="16.5" customHeight="1">
      <c r="A835" s="141"/>
      <c r="B835" s="67">
        <v>6152</v>
      </c>
      <c r="C835" s="70"/>
      <c r="D835" s="73" t="s">
        <v>109</v>
      </c>
      <c r="E835" s="61"/>
      <c r="F835" s="75">
        <f>F836</f>
        <v>30000</v>
      </c>
      <c r="G835" s="75">
        <f>G836</f>
        <v>30000</v>
      </c>
      <c r="H835" s="74">
        <f>IF(F835=0,0,IF(G835&gt;0,G835/F835*100,0))</f>
        <v>100</v>
      </c>
      <c r="I835" s="74"/>
      <c r="J835" s="74">
        <v>30000</v>
      </c>
      <c r="K835" s="75">
        <f>K836</f>
        <v>35000</v>
      </c>
      <c r="L835" s="75">
        <f>L836</f>
        <v>0</v>
      </c>
      <c r="M835" s="74">
        <f>IF(K835=0,0,IF(L835&gt;0,L835/K835*100,0))</f>
        <v>0</v>
      </c>
      <c r="N835" s="74"/>
      <c r="O835" s="75">
        <f>O836</f>
        <v>35000</v>
      </c>
    </row>
    <row r="836" spans="1:15" ht="15" customHeight="1">
      <c r="A836" s="141" t="s">
        <v>382</v>
      </c>
      <c r="B836" s="67">
        <v>1</v>
      </c>
      <c r="C836" s="68">
        <v>615211</v>
      </c>
      <c r="D836" s="69" t="s">
        <v>354</v>
      </c>
      <c r="E836" s="61"/>
      <c r="F836" s="61">
        <v>30000</v>
      </c>
      <c r="G836" s="77">
        <v>30000</v>
      </c>
      <c r="H836" s="61">
        <f>IF(F836=0,0,IF(G836&gt;0,G836/F836*100,0))</f>
        <v>100</v>
      </c>
      <c r="I836" s="61"/>
      <c r="J836" s="61">
        <v>30000</v>
      </c>
      <c r="K836" s="61">
        <v>35000</v>
      </c>
      <c r="L836" s="77">
        <v>0</v>
      </c>
      <c r="M836" s="61">
        <f>IF(K836=0,0,IF(L836&gt;0,L836/K836*100,0))</f>
        <v>0</v>
      </c>
      <c r="N836" s="61"/>
      <c r="O836" s="61">
        <v>35000</v>
      </c>
    </row>
    <row r="837" spans="1:15" ht="16.5" customHeight="1">
      <c r="A837" s="141"/>
      <c r="B837" s="72">
        <v>6153</v>
      </c>
      <c r="C837" s="68"/>
      <c r="D837" s="73" t="s">
        <v>570</v>
      </c>
      <c r="E837" s="74"/>
      <c r="F837" s="75">
        <f>F838</f>
        <v>0</v>
      </c>
      <c r="G837" s="75">
        <f>G838</f>
        <v>0</v>
      </c>
      <c r="H837" s="74">
        <f>IF(F837=0,0,IF(G837&gt;0,G837/F837*100,0))</f>
        <v>0</v>
      </c>
      <c r="I837" s="74"/>
      <c r="J837" s="74">
        <v>30000</v>
      </c>
      <c r="K837" s="75">
        <f>K838</f>
        <v>0</v>
      </c>
      <c r="L837" s="75">
        <f>L838</f>
        <v>0</v>
      </c>
      <c r="M837" s="74">
        <f>IF(K837=0,0,IF(L837&gt;0,L837/K837*100,0))</f>
        <v>0</v>
      </c>
      <c r="N837" s="74"/>
      <c r="O837" s="75">
        <f>O838</f>
        <v>30000</v>
      </c>
    </row>
    <row r="838" spans="1:15" ht="18.75" customHeight="1">
      <c r="A838" s="141"/>
      <c r="B838" s="67"/>
      <c r="C838" s="68"/>
      <c r="D838" s="69" t="s">
        <v>547</v>
      </c>
      <c r="E838" s="61"/>
      <c r="F838" s="61">
        <v>0</v>
      </c>
      <c r="G838" s="77">
        <v>0</v>
      </c>
      <c r="H838" s="61">
        <f>IF(F838=0,0,IF(G838&gt;0,G838/F838*100,0))</f>
        <v>0</v>
      </c>
      <c r="I838" s="61"/>
      <c r="J838" s="61"/>
      <c r="K838" s="61">
        <v>0</v>
      </c>
      <c r="L838" s="77">
        <v>0</v>
      </c>
      <c r="M838" s="61">
        <f>IF(K838=0,0,IF(L838&gt;0,L838/K838*100,0))</f>
        <v>0</v>
      </c>
      <c r="N838" s="61"/>
      <c r="O838" s="61">
        <v>30000</v>
      </c>
    </row>
    <row r="839" spans="1:15" ht="15.75" customHeight="1">
      <c r="A839" s="247"/>
      <c r="B839" s="202">
        <v>61</v>
      </c>
      <c r="C839" s="390"/>
      <c r="D839" s="391" t="s">
        <v>161</v>
      </c>
      <c r="E839" s="391"/>
      <c r="F839" s="396">
        <f>F624+F629+F633+F724+F829</f>
        <v>6752190</v>
      </c>
      <c r="G839" s="396">
        <f>G624+G629+G633+G724+G829+G821</f>
        <v>5850903.74</v>
      </c>
      <c r="H839" s="164">
        <f>IF(F839=0,0,IF(G839&gt;0,G839/F839*100,0))</f>
        <v>86.65194166633344</v>
      </c>
      <c r="I839" s="392"/>
      <c r="J839" s="392"/>
      <c r="K839" s="396">
        <f>K624+K629+K633+K724+K829</f>
        <v>7183873</v>
      </c>
      <c r="L839" s="396">
        <f>L624+L629+L633+L724+L829</f>
        <v>2666509.5999999996</v>
      </c>
      <c r="M839" s="114">
        <f>IF(K839=0,0,IF(L839&gt;0,L839/K839*100,0))</f>
        <v>37.11799470842538</v>
      </c>
      <c r="N839" s="114"/>
      <c r="O839" s="407">
        <f>O624+O629+O633+O724+O829</f>
        <v>7659537</v>
      </c>
    </row>
    <row r="840" spans="1:15" ht="15.75" customHeight="1">
      <c r="A840" s="397"/>
      <c r="B840" s="398"/>
      <c r="C840" s="399"/>
      <c r="D840" s="400"/>
      <c r="E840" s="400"/>
      <c r="F840" s="401"/>
      <c r="G840" s="401"/>
      <c r="H840" s="402"/>
      <c r="I840" s="401"/>
      <c r="J840" s="401"/>
      <c r="K840" s="401"/>
      <c r="L840" s="401"/>
      <c r="M840" s="393"/>
      <c r="N840" s="393"/>
      <c r="O840" s="400"/>
    </row>
    <row r="841" spans="1:15" ht="69.75" customHeight="1">
      <c r="A841" s="210"/>
      <c r="B841" s="190"/>
      <c r="C841" s="394"/>
      <c r="D841" s="395"/>
      <c r="E841" s="395"/>
      <c r="F841" s="389"/>
      <c r="G841" s="389"/>
      <c r="H841" s="228"/>
      <c r="I841" s="389"/>
      <c r="J841" s="389"/>
      <c r="K841" s="389"/>
      <c r="L841" s="389"/>
      <c r="M841" s="84"/>
      <c r="N841" s="84"/>
      <c r="O841" s="395"/>
    </row>
    <row r="842" spans="1:15" ht="21.75" customHeight="1">
      <c r="A842" s="424"/>
      <c r="B842" s="424"/>
      <c r="C842" s="424"/>
      <c r="D842" s="424"/>
      <c r="E842" s="59"/>
      <c r="F842" s="419" t="s">
        <v>497</v>
      </c>
      <c r="G842" s="420"/>
      <c r="H842" s="421"/>
      <c r="I842" s="61"/>
      <c r="J842" s="419" t="s">
        <v>498</v>
      </c>
      <c r="K842" s="420"/>
      <c r="L842" s="420"/>
      <c r="M842" s="420"/>
      <c r="N842" s="59"/>
      <c r="O842" s="425" t="s">
        <v>499</v>
      </c>
    </row>
    <row r="843" spans="1:15" ht="45.75" customHeight="1">
      <c r="A843" s="423" t="s">
        <v>392</v>
      </c>
      <c r="B843" s="423"/>
      <c r="C843" s="423"/>
      <c r="D843" s="63" t="s">
        <v>300</v>
      </c>
      <c r="E843" s="64"/>
      <c r="F843" s="254" t="s">
        <v>201</v>
      </c>
      <c r="G843" s="254" t="s">
        <v>204</v>
      </c>
      <c r="H843" s="64" t="s">
        <v>205</v>
      </c>
      <c r="I843" s="65"/>
      <c r="J843" s="64" t="s">
        <v>201</v>
      </c>
      <c r="K843" s="64" t="s">
        <v>201</v>
      </c>
      <c r="L843" s="254" t="s">
        <v>204</v>
      </c>
      <c r="M843" s="64" t="s">
        <v>205</v>
      </c>
      <c r="N843" s="64"/>
      <c r="O843" s="426"/>
    </row>
    <row r="844" spans="1:15" ht="30" customHeight="1">
      <c r="A844" s="62" t="s">
        <v>374</v>
      </c>
      <c r="B844" s="62" t="s">
        <v>206</v>
      </c>
      <c r="C844" s="62" t="s">
        <v>210</v>
      </c>
      <c r="D844" s="63"/>
      <c r="E844" s="65"/>
      <c r="F844" s="255" t="s">
        <v>207</v>
      </c>
      <c r="G844" s="255" t="s">
        <v>207</v>
      </c>
      <c r="H844" s="65" t="s">
        <v>208</v>
      </c>
      <c r="I844" s="65"/>
      <c r="J844" s="65" t="s">
        <v>207</v>
      </c>
      <c r="K844" s="65" t="s">
        <v>207</v>
      </c>
      <c r="L844" s="255" t="s">
        <v>207</v>
      </c>
      <c r="M844" s="65" t="s">
        <v>208</v>
      </c>
      <c r="N844" s="65"/>
      <c r="O844" s="65" t="s">
        <v>207</v>
      </c>
    </row>
    <row r="845" spans="1:15" ht="19.5" customHeight="1">
      <c r="A845" s="141"/>
      <c r="B845" s="167"/>
      <c r="C845" s="173"/>
      <c r="D845" s="168" t="s">
        <v>162</v>
      </c>
      <c r="E845" s="168"/>
      <c r="F845" s="168"/>
      <c r="G845" s="280"/>
      <c r="H845" s="168"/>
      <c r="I845" s="168"/>
      <c r="J845" s="168"/>
      <c r="K845" s="168"/>
      <c r="L845" s="280"/>
      <c r="M845" s="168"/>
      <c r="N845" s="168"/>
      <c r="O845" s="168"/>
    </row>
    <row r="846" spans="1:15" ht="3.75" customHeight="1">
      <c r="A846" s="167"/>
      <c r="B846" s="167"/>
      <c r="C846" s="173"/>
      <c r="D846" s="168"/>
      <c r="E846" s="168"/>
      <c r="F846" s="168"/>
      <c r="G846" s="280"/>
      <c r="H846" s="168"/>
      <c r="I846" s="168"/>
      <c r="J846" s="168"/>
      <c r="K846" s="168"/>
      <c r="L846" s="280"/>
      <c r="M846" s="168"/>
      <c r="N846" s="168"/>
      <c r="O846" s="168"/>
    </row>
    <row r="847" spans="1:15" ht="15.75" customHeight="1">
      <c r="A847" s="72"/>
      <c r="B847" s="72">
        <v>821</v>
      </c>
      <c r="C847" s="70"/>
      <c r="D847" s="144" t="s">
        <v>338</v>
      </c>
      <c r="E847" s="74">
        <v>1</v>
      </c>
      <c r="F847" s="257">
        <f>SUM(F848)</f>
        <v>748220</v>
      </c>
      <c r="G847" s="257">
        <f>SUM(G848)</f>
        <v>668882.86</v>
      </c>
      <c r="H847" s="76">
        <f>IF(F847=0,0,IF(G847&gt;0,G847/F847*100,0))</f>
        <v>89.39654914330009</v>
      </c>
      <c r="I847" s="76"/>
      <c r="J847" s="76">
        <f>SUM(J848)</f>
        <v>141500</v>
      </c>
      <c r="K847" s="257">
        <f>SUM(K848)</f>
        <v>849820</v>
      </c>
      <c r="L847" s="257">
        <f>SUM(L848)</f>
        <v>182364.65</v>
      </c>
      <c r="M847" s="76">
        <f>IF(K847=0,0,IF(L847&gt;0,L847/K847*100,0))</f>
        <v>21.459209008966603</v>
      </c>
      <c r="N847" s="76"/>
      <c r="O847" s="213">
        <f>SUM(O848)</f>
        <v>1112575</v>
      </c>
    </row>
    <row r="848" spans="1:15" ht="15.75" customHeight="1">
      <c r="A848" s="61"/>
      <c r="B848" s="61"/>
      <c r="C848" s="68"/>
      <c r="D848" s="144" t="s">
        <v>462</v>
      </c>
      <c r="E848" s="77"/>
      <c r="F848" s="256">
        <f>SUM(F849:F860)</f>
        <v>748220</v>
      </c>
      <c r="G848" s="256">
        <f>SUM(G849:G860)</f>
        <v>668882.86</v>
      </c>
      <c r="H848" s="76">
        <f>IF(F848=0,0,IF(G848&gt;0,G848/F848*100,0))</f>
        <v>89.39654914330009</v>
      </c>
      <c r="I848" s="76"/>
      <c r="J848" s="76">
        <f>SUM(J850:J860)</f>
        <v>141500</v>
      </c>
      <c r="K848" s="256">
        <f>SUM(K849:K860)</f>
        <v>849820</v>
      </c>
      <c r="L848" s="256">
        <f>SUM(L849:L860)</f>
        <v>182364.65</v>
      </c>
      <c r="M848" s="76">
        <f>IF(K848=0,0,IF(L848&gt;0,L848/K848*100,0))</f>
        <v>21.459209008966603</v>
      </c>
      <c r="N848" s="76"/>
      <c r="O848" s="75">
        <f>SUM(O849:O860)</f>
        <v>1112575</v>
      </c>
    </row>
    <row r="849" spans="1:15" ht="18.75" customHeight="1">
      <c r="A849" s="141" t="s">
        <v>381</v>
      </c>
      <c r="B849" s="115"/>
      <c r="C849" s="116">
        <v>821111</v>
      </c>
      <c r="D849" s="150" t="s">
        <v>403</v>
      </c>
      <c r="E849" s="113"/>
      <c r="F849" s="113">
        <v>25000</v>
      </c>
      <c r="G849" s="165">
        <v>24966</v>
      </c>
      <c r="H849" s="113">
        <f>IF(F849=0,0,IF(G849&gt;0,G849/F849*100,0))</f>
        <v>99.864</v>
      </c>
      <c r="I849" s="113"/>
      <c r="J849" s="113">
        <v>100000</v>
      </c>
      <c r="K849" s="113">
        <v>150000</v>
      </c>
      <c r="L849" s="165">
        <v>7400</v>
      </c>
      <c r="M849" s="113">
        <f>IF(K849=0,0,IF(L849&gt;0,L849/K849*100,0))</f>
        <v>4.933333333333334</v>
      </c>
      <c r="N849" s="113"/>
      <c r="O849" s="113">
        <v>150000</v>
      </c>
    </row>
    <row r="850" spans="1:15" ht="13.5" customHeight="1">
      <c r="A850" s="141" t="s">
        <v>381</v>
      </c>
      <c r="B850" s="115"/>
      <c r="C850" s="116">
        <v>821213</v>
      </c>
      <c r="D850" s="150" t="s">
        <v>459</v>
      </c>
      <c r="E850" s="113"/>
      <c r="F850" s="113">
        <v>84000</v>
      </c>
      <c r="G850" s="165">
        <v>83847.76</v>
      </c>
      <c r="H850" s="113">
        <f>IF(F850=0,0,IF(G850&gt;0,G850/F850*100,0))</f>
        <v>99.8187619047619</v>
      </c>
      <c r="I850" s="113"/>
      <c r="J850" s="113"/>
      <c r="K850" s="113">
        <v>0</v>
      </c>
      <c r="L850" s="165">
        <v>0</v>
      </c>
      <c r="M850" s="113">
        <f>IF(K850=0,0,IF(L850&gt;0,L850/K850*100,0))</f>
        <v>0</v>
      </c>
      <c r="N850" s="113"/>
      <c r="O850" s="113">
        <v>0</v>
      </c>
    </row>
    <row r="851" spans="1:15" ht="32.25" customHeight="1">
      <c r="A851" s="141" t="s">
        <v>384</v>
      </c>
      <c r="B851" s="67">
        <v>1</v>
      </c>
      <c r="C851" s="68">
        <v>821221</v>
      </c>
      <c r="D851" s="69" t="s">
        <v>30</v>
      </c>
      <c r="E851" s="61"/>
      <c r="F851" s="61">
        <v>2000</v>
      </c>
      <c r="G851" s="61">
        <v>0</v>
      </c>
      <c r="H851" s="61">
        <f>IF(F851=0,0,IF(G851&gt;0,G851/F851*100,0))</f>
        <v>0</v>
      </c>
      <c r="I851" s="61"/>
      <c r="J851" s="61"/>
      <c r="K851" s="61">
        <v>2000</v>
      </c>
      <c r="L851" s="61">
        <v>0</v>
      </c>
      <c r="M851" s="61">
        <f>IF(K851=0,0,IF(L851&gt;0,L851/K851*100,0))</f>
        <v>0</v>
      </c>
      <c r="N851" s="61"/>
      <c r="O851" s="61">
        <v>2000</v>
      </c>
    </row>
    <row r="852" spans="1:15" ht="27.75" customHeight="1">
      <c r="A852" s="141" t="s">
        <v>381</v>
      </c>
      <c r="B852" s="67">
        <v>2</v>
      </c>
      <c r="C852" s="68">
        <v>821221</v>
      </c>
      <c r="D852" s="205" t="s">
        <v>445</v>
      </c>
      <c r="E852" s="74"/>
      <c r="F852" s="61">
        <v>60000</v>
      </c>
      <c r="G852" s="61">
        <v>58071.19</v>
      </c>
      <c r="H852" s="61">
        <v>0</v>
      </c>
      <c r="I852" s="61"/>
      <c r="J852" s="61"/>
      <c r="K852" s="61">
        <v>40000</v>
      </c>
      <c r="L852" s="61">
        <v>0</v>
      </c>
      <c r="M852" s="61">
        <v>0</v>
      </c>
      <c r="N852" s="61"/>
      <c r="O852" s="61">
        <v>60000</v>
      </c>
    </row>
    <row r="853" spans="1:15" ht="28.5" customHeight="1">
      <c r="A853" s="141" t="s">
        <v>381</v>
      </c>
      <c r="B853" s="67">
        <v>3</v>
      </c>
      <c r="C853" s="68">
        <v>821222</v>
      </c>
      <c r="D853" s="69" t="s">
        <v>552</v>
      </c>
      <c r="E853" s="61"/>
      <c r="F853" s="61">
        <v>0</v>
      </c>
      <c r="G853" s="61">
        <v>0</v>
      </c>
      <c r="H853" s="113">
        <f>IF(F853=0,0,IF(G853&gt;0,G853/F853*100,0))</f>
        <v>0</v>
      </c>
      <c r="I853" s="61"/>
      <c r="J853" s="61"/>
      <c r="K853" s="61">
        <v>207000</v>
      </c>
      <c r="L853" s="61">
        <v>0</v>
      </c>
      <c r="M853" s="113">
        <f>IF(K853=0,0,IF(L853&gt;0,L853/K853*100,0))</f>
        <v>0</v>
      </c>
      <c r="N853" s="113"/>
      <c r="O853" s="61">
        <v>208000</v>
      </c>
    </row>
    <row r="854" spans="1:15" ht="27" customHeight="1">
      <c r="A854" s="141" t="s">
        <v>487</v>
      </c>
      <c r="B854" s="67">
        <v>4</v>
      </c>
      <c r="C854" s="68">
        <v>821222</v>
      </c>
      <c r="D854" s="69" t="s">
        <v>460</v>
      </c>
      <c r="E854" s="61"/>
      <c r="F854" s="61">
        <v>100000</v>
      </c>
      <c r="G854" s="61">
        <v>177988.44</v>
      </c>
      <c r="H854" s="113">
        <f>IF(F854=0,0,IF(G854&gt;0,G854/F854*100,0))</f>
        <v>177.98844</v>
      </c>
      <c r="I854" s="61"/>
      <c r="J854" s="61"/>
      <c r="K854" s="61">
        <v>270000</v>
      </c>
      <c r="L854" s="61">
        <v>172878</v>
      </c>
      <c r="M854" s="113">
        <f>IF(K854=0,0,IF(L854&gt;0,L854/K854*100,0))</f>
        <v>64.02888888888889</v>
      </c>
      <c r="N854" s="113"/>
      <c r="O854" s="61">
        <v>0</v>
      </c>
    </row>
    <row r="855" spans="1:15" ht="21" customHeight="1">
      <c r="A855" s="141" t="s">
        <v>488</v>
      </c>
      <c r="B855" s="67">
        <v>5</v>
      </c>
      <c r="C855" s="68">
        <v>821222</v>
      </c>
      <c r="D855" s="69" t="s">
        <v>553</v>
      </c>
      <c r="E855" s="61"/>
      <c r="F855" s="61">
        <v>180000</v>
      </c>
      <c r="G855" s="61">
        <v>175617.07</v>
      </c>
      <c r="H855" s="113">
        <f>IF(F855=0,0,IF(G855&gt;0,G855/F855*100,0))</f>
        <v>97.56503888888889</v>
      </c>
      <c r="I855" s="61"/>
      <c r="J855" s="61"/>
      <c r="K855" s="61">
        <v>0</v>
      </c>
      <c r="L855" s="61">
        <v>0</v>
      </c>
      <c r="M855" s="113">
        <f>IF(K855=0,0,IF(L855&gt;0,L855/K855*100,0))</f>
        <v>0</v>
      </c>
      <c r="N855" s="113"/>
      <c r="O855" s="61">
        <v>0</v>
      </c>
    </row>
    <row r="856" spans="1:15" ht="18" customHeight="1">
      <c r="A856" s="141" t="s">
        <v>489</v>
      </c>
      <c r="B856" s="67">
        <v>6</v>
      </c>
      <c r="C856" s="68">
        <v>821222</v>
      </c>
      <c r="D856" s="69" t="s">
        <v>483</v>
      </c>
      <c r="E856" s="61"/>
      <c r="F856" s="61">
        <v>0</v>
      </c>
      <c r="G856" s="61">
        <v>0</v>
      </c>
      <c r="H856" s="113">
        <f>IF(F856=0,0,IF(G856&gt;0,G856/F856*100,0))</f>
        <v>0</v>
      </c>
      <c r="I856" s="61"/>
      <c r="J856" s="61"/>
      <c r="K856" s="61">
        <v>26000</v>
      </c>
      <c r="L856" s="61">
        <v>0</v>
      </c>
      <c r="M856" s="113">
        <f>IF(K856=0,0,IF(L856&gt;0,L856/K856*100,0))</f>
        <v>0</v>
      </c>
      <c r="N856" s="113"/>
      <c r="O856" s="61">
        <v>0</v>
      </c>
    </row>
    <row r="857" spans="1:15" ht="18.75" customHeight="1">
      <c r="A857" s="141" t="s">
        <v>379</v>
      </c>
      <c r="B857" s="67">
        <v>7</v>
      </c>
      <c r="C857" s="68">
        <v>821222</v>
      </c>
      <c r="D857" s="69" t="s">
        <v>571</v>
      </c>
      <c r="E857" s="61"/>
      <c r="F857" s="61">
        <v>0</v>
      </c>
      <c r="G857" s="61">
        <v>0</v>
      </c>
      <c r="H857" s="61">
        <v>0</v>
      </c>
      <c r="I857" s="61"/>
      <c r="J857" s="61"/>
      <c r="K857" s="61">
        <v>0</v>
      </c>
      <c r="L857" s="61">
        <v>0</v>
      </c>
      <c r="M857" s="61">
        <v>0</v>
      </c>
      <c r="N857" s="61"/>
      <c r="O857" s="61">
        <v>457000</v>
      </c>
    </row>
    <row r="858" spans="1:15" ht="31.5" customHeight="1">
      <c r="A858" s="141" t="s">
        <v>379</v>
      </c>
      <c r="B858" s="67"/>
      <c r="C858" s="68">
        <v>821224</v>
      </c>
      <c r="D858" s="69" t="s">
        <v>37</v>
      </c>
      <c r="E858" s="61"/>
      <c r="F858" s="61">
        <v>152000</v>
      </c>
      <c r="G858" s="61">
        <v>114472.43</v>
      </c>
      <c r="H858" s="61">
        <v>0</v>
      </c>
      <c r="I858" s="61"/>
      <c r="J858" s="61"/>
      <c r="K858" s="61">
        <v>0</v>
      </c>
      <c r="L858" s="61">
        <v>0</v>
      </c>
      <c r="M858" s="61">
        <v>0</v>
      </c>
      <c r="N858" s="61"/>
      <c r="O858" s="61">
        <v>0</v>
      </c>
    </row>
    <row r="859" spans="1:4" ht="75.75" customHeight="1" hidden="1">
      <c r="A859" s="233"/>
      <c r="D859" s="82"/>
    </row>
    <row r="860" spans="1:15" ht="15" customHeight="1">
      <c r="A860" s="72"/>
      <c r="B860" s="72"/>
      <c r="C860" s="70"/>
      <c r="D860" s="144" t="s">
        <v>339</v>
      </c>
      <c r="E860" s="74">
        <v>4</v>
      </c>
      <c r="F860" s="75">
        <f>SUM(F862:F866)+F868</f>
        <v>145220</v>
      </c>
      <c r="G860" s="256">
        <f>SUM(G862:G866)+G868</f>
        <v>33919.97</v>
      </c>
      <c r="H860" s="74">
        <f>IF(F860=0,0,IF(G860&gt;0,G860/F860*100,0))</f>
        <v>23.357643575265115</v>
      </c>
      <c r="I860" s="74"/>
      <c r="J860" s="74">
        <f>SUM(J862:J866)</f>
        <v>141500</v>
      </c>
      <c r="K860" s="75">
        <f>SUM(K862:K866)+K868</f>
        <v>154820</v>
      </c>
      <c r="L860" s="256">
        <f>SUM(L862:L866)+L868</f>
        <v>2086.65</v>
      </c>
      <c r="M860" s="74">
        <f>IF(K860=0,0,IF(L860&gt;0,L860/K860*100,0))</f>
        <v>1.347790983077122</v>
      </c>
      <c r="N860" s="74"/>
      <c r="O860" s="75">
        <f>SUM(O862:O866)+O868</f>
        <v>235575</v>
      </c>
    </row>
    <row r="861" spans="1:15" ht="5.25" customHeight="1">
      <c r="A861" s="67"/>
      <c r="B861" s="67"/>
      <c r="C861" s="68"/>
      <c r="D861" s="144"/>
      <c r="E861" s="74"/>
      <c r="F861" s="61"/>
      <c r="G861" s="77"/>
      <c r="H861" s="61"/>
      <c r="I861" s="61"/>
      <c r="J861" s="61"/>
      <c r="K861" s="61"/>
      <c r="L861" s="77"/>
      <c r="M861" s="61"/>
      <c r="N861" s="61"/>
      <c r="O861" s="61"/>
    </row>
    <row r="862" spans="1:15" ht="16.5" customHeight="1">
      <c r="A862" s="141" t="s">
        <v>375</v>
      </c>
      <c r="B862" s="67"/>
      <c r="C862" s="68">
        <v>821311</v>
      </c>
      <c r="D862" s="69" t="s">
        <v>234</v>
      </c>
      <c r="E862" s="61"/>
      <c r="F862" s="61">
        <v>3000</v>
      </c>
      <c r="G862" s="77">
        <v>0</v>
      </c>
      <c r="H862" s="61">
        <f>IF(F862=0,0,IF(G862&gt;0,G862/F862*100,0))</f>
        <v>0</v>
      </c>
      <c r="I862" s="61"/>
      <c r="J862" s="61">
        <v>9500</v>
      </c>
      <c r="K862" s="61">
        <v>5000</v>
      </c>
      <c r="L862" s="77">
        <v>0</v>
      </c>
      <c r="M862" s="61">
        <f>IF(K862=0,0,IF(L862&gt;0,L862/K862*100,0))</f>
        <v>0</v>
      </c>
      <c r="N862" s="61"/>
      <c r="O862" s="61">
        <v>5000</v>
      </c>
    </row>
    <row r="863" spans="1:15" ht="15.75" customHeight="1">
      <c r="A863" s="141" t="s">
        <v>375</v>
      </c>
      <c r="B863" s="62"/>
      <c r="C863" s="86">
        <v>821312</v>
      </c>
      <c r="D863" s="69" t="s">
        <v>260</v>
      </c>
      <c r="E863" s="65"/>
      <c r="F863" s="61">
        <v>25000</v>
      </c>
      <c r="G863" s="281">
        <v>25305.93</v>
      </c>
      <c r="H863" s="61">
        <f>IF(F863=0,0,IF(G863&gt;0,G863/F863*100,0))</f>
        <v>101.22372</v>
      </c>
      <c r="I863" s="65"/>
      <c r="J863" s="65"/>
      <c r="K863" s="61">
        <v>5000</v>
      </c>
      <c r="L863" s="281">
        <v>1195</v>
      </c>
      <c r="M863" s="61">
        <f>IF(K863=0,0,IF(L863&gt;0,L863/K863*100,0))</f>
        <v>23.9</v>
      </c>
      <c r="N863" s="61"/>
      <c r="O863" s="61">
        <v>20000</v>
      </c>
    </row>
    <row r="864" spans="1:15" ht="32.25" customHeight="1">
      <c r="A864" s="141" t="s">
        <v>375</v>
      </c>
      <c r="B864" s="85"/>
      <c r="C864" s="86">
        <v>821313</v>
      </c>
      <c r="D864" s="69" t="s">
        <v>39</v>
      </c>
      <c r="E864" s="80"/>
      <c r="F864" s="61">
        <v>1000</v>
      </c>
      <c r="G864" s="77">
        <v>0</v>
      </c>
      <c r="H864" s="80">
        <f>IF(F864=0,0,IF(G864&gt;0,G864/F864*100,0))</f>
        <v>0</v>
      </c>
      <c r="I864" s="80"/>
      <c r="J864" s="80">
        <v>2000</v>
      </c>
      <c r="K864" s="61">
        <v>500</v>
      </c>
      <c r="L864" s="77">
        <v>0</v>
      </c>
      <c r="M864" s="80">
        <f>IF(K864=0,0,IF(L864&gt;0,L864/K864*100,0))</f>
        <v>0</v>
      </c>
      <c r="N864" s="80"/>
      <c r="O864" s="61">
        <v>1000</v>
      </c>
    </row>
    <row r="865" spans="1:15" ht="18.75" customHeight="1">
      <c r="A865" s="141" t="s">
        <v>375</v>
      </c>
      <c r="B865" s="85"/>
      <c r="C865" s="86">
        <v>821321</v>
      </c>
      <c r="D865" s="69" t="s">
        <v>584</v>
      </c>
      <c r="E865" s="80"/>
      <c r="F865" s="61">
        <v>0</v>
      </c>
      <c r="G865" s="77">
        <v>0</v>
      </c>
      <c r="H865" s="80">
        <f>IF(F865=0,0,IF(G865&gt;0,G865/F865*100,0))</f>
        <v>0</v>
      </c>
      <c r="I865" s="80"/>
      <c r="J865" s="80"/>
      <c r="K865" s="61">
        <v>0</v>
      </c>
      <c r="L865" s="77">
        <v>0</v>
      </c>
      <c r="M865" s="80">
        <f>IF(K865=0,0,IF(L865&gt;0,L865/K865*100,0))</f>
        <v>0</v>
      </c>
      <c r="N865" s="80"/>
      <c r="O865" s="61">
        <v>100000</v>
      </c>
    </row>
    <row r="866" spans="1:15" ht="35.25" customHeight="1">
      <c r="A866" s="141" t="s">
        <v>375</v>
      </c>
      <c r="B866" s="67"/>
      <c r="C866" s="68">
        <v>821384</v>
      </c>
      <c r="D866" s="69" t="s">
        <v>361</v>
      </c>
      <c r="E866" s="61"/>
      <c r="F866" s="61">
        <v>103220</v>
      </c>
      <c r="G866" s="77">
        <v>1652.54</v>
      </c>
      <c r="H866" s="61">
        <f>IF(F866=0,0,IF(G866&gt;0,G866/F866*100,0))</f>
        <v>1.600988180585158</v>
      </c>
      <c r="I866" s="61"/>
      <c r="J866" s="61">
        <v>130000</v>
      </c>
      <c r="K866" s="61">
        <v>138320</v>
      </c>
      <c r="L866" s="77">
        <v>891.65</v>
      </c>
      <c r="M866" s="61">
        <f>IF(K866=0,0,IF(L866&gt;0,L866/K866*100,0))</f>
        <v>0.6446283979178716</v>
      </c>
      <c r="N866" s="61"/>
      <c r="O866" s="61">
        <v>109575</v>
      </c>
    </row>
    <row r="867" spans="1:15" ht="4.5" customHeight="1">
      <c r="A867" s="141"/>
      <c r="B867" s="67"/>
      <c r="C867" s="68"/>
      <c r="D867" s="145"/>
      <c r="E867" s="61"/>
      <c r="F867" s="61"/>
      <c r="G867" s="77"/>
      <c r="H867" s="61"/>
      <c r="I867" s="61"/>
      <c r="J867" s="61"/>
      <c r="K867" s="61"/>
      <c r="L867" s="77"/>
      <c r="M867" s="61"/>
      <c r="N867" s="61"/>
      <c r="O867" s="61"/>
    </row>
    <row r="868" spans="1:15" ht="19.5" customHeight="1">
      <c r="A868" s="141"/>
      <c r="B868" s="67"/>
      <c r="C868" s="68"/>
      <c r="D868" s="144" t="s">
        <v>328</v>
      </c>
      <c r="E868" s="61"/>
      <c r="F868" s="75">
        <f>F871+F870+F872</f>
        <v>13000</v>
      </c>
      <c r="G868" s="256">
        <f>SUM(G870:G871)</f>
        <v>6961.5</v>
      </c>
      <c r="H868" s="74">
        <f>IF(F868=0,0,IF(G868&gt;0,G868/F868*100,0))</f>
        <v>53.55</v>
      </c>
      <c r="I868" s="61"/>
      <c r="J868" s="74">
        <v>0</v>
      </c>
      <c r="K868" s="75">
        <f>K871+K870+K872</f>
        <v>6000</v>
      </c>
      <c r="L868" s="256">
        <f>SUM(L870:L871)</f>
        <v>0</v>
      </c>
      <c r="M868" s="74">
        <f>IF(K868=0,0,IF(L868&gt;0,L868/K868*100,0))</f>
        <v>0</v>
      </c>
      <c r="N868" s="74"/>
      <c r="O868" s="75">
        <f>O871+O870+O872</f>
        <v>0</v>
      </c>
    </row>
    <row r="869" spans="1:15" ht="4.5" customHeight="1">
      <c r="A869" s="141"/>
      <c r="B869" s="67"/>
      <c r="C869" s="68"/>
      <c r="D869" s="145"/>
      <c r="E869" s="61"/>
      <c r="F869" s="61"/>
      <c r="G869" s="77"/>
      <c r="H869" s="61"/>
      <c r="I869" s="61"/>
      <c r="J869" s="61"/>
      <c r="K869" s="61"/>
      <c r="L869" s="77"/>
      <c r="M869" s="61"/>
      <c r="N869" s="61"/>
      <c r="O869" s="61"/>
    </row>
    <row r="870" spans="1:15" ht="30.75" customHeight="1">
      <c r="A870" s="141" t="s">
        <v>375</v>
      </c>
      <c r="B870" s="214">
        <v>1</v>
      </c>
      <c r="C870" s="215">
        <v>821594</v>
      </c>
      <c r="D870" s="69" t="s">
        <v>45</v>
      </c>
      <c r="E870" s="61"/>
      <c r="F870" s="61">
        <v>0</v>
      </c>
      <c r="G870" s="77">
        <v>0</v>
      </c>
      <c r="H870" s="61">
        <f>IF(F870=0,0,IF(G870&gt;0,G870/F870*100,0))</f>
        <v>0</v>
      </c>
      <c r="I870" s="61"/>
      <c r="J870" s="61"/>
      <c r="K870" s="61">
        <v>0</v>
      </c>
      <c r="L870" s="77">
        <v>0</v>
      </c>
      <c r="M870" s="61">
        <f>IF(K870=0,0,IF(L870&gt;0,L870/K870*100,0))</f>
        <v>0</v>
      </c>
      <c r="N870" s="61"/>
      <c r="O870" s="61">
        <v>0</v>
      </c>
    </row>
    <row r="871" spans="1:15" ht="18" customHeight="1">
      <c r="A871" s="141" t="s">
        <v>375</v>
      </c>
      <c r="B871" s="67">
        <v>2</v>
      </c>
      <c r="C871" s="68">
        <v>821594</v>
      </c>
      <c r="D871" s="145" t="s">
        <v>160</v>
      </c>
      <c r="E871" s="61"/>
      <c r="F871" s="61">
        <v>9000</v>
      </c>
      <c r="G871" s="77">
        <v>6961.5</v>
      </c>
      <c r="H871" s="61">
        <f>IF(F871=0,0,IF(G871&gt;0,G871/F871*100,0))</f>
        <v>77.35</v>
      </c>
      <c r="I871" s="61"/>
      <c r="J871" s="61">
        <v>0</v>
      </c>
      <c r="K871" s="61">
        <v>3000</v>
      </c>
      <c r="L871" s="77">
        <v>0</v>
      </c>
      <c r="M871" s="61">
        <f>IF(K871=0,0,IF(L871&gt;0,L871/K871*100,0))</f>
        <v>0</v>
      </c>
      <c r="N871" s="61"/>
      <c r="O871" s="61">
        <v>0</v>
      </c>
    </row>
    <row r="872" spans="1:15" ht="21" customHeight="1">
      <c r="A872" s="141" t="s">
        <v>375</v>
      </c>
      <c r="B872" s="67">
        <v>3</v>
      </c>
      <c r="C872" s="68">
        <v>821594</v>
      </c>
      <c r="D872" s="145" t="s">
        <v>46</v>
      </c>
      <c r="E872" s="61"/>
      <c r="F872" s="61">
        <v>4000</v>
      </c>
      <c r="G872" s="77">
        <v>0</v>
      </c>
      <c r="H872" s="61">
        <f>IF(F872=0,0,IF(G872&gt;0,G872/F872*100,0))</f>
        <v>0</v>
      </c>
      <c r="I872" s="61"/>
      <c r="J872" s="61"/>
      <c r="K872" s="61">
        <v>3000</v>
      </c>
      <c r="L872" s="77">
        <v>0</v>
      </c>
      <c r="M872" s="61">
        <f>IF(K872=0,0,IF(L872&gt;0,L872/K872*100,0))</f>
        <v>0</v>
      </c>
      <c r="N872" s="61"/>
      <c r="O872" s="61">
        <v>0</v>
      </c>
    </row>
    <row r="873" spans="1:15" ht="4.5" customHeight="1">
      <c r="A873" s="141"/>
      <c r="B873" s="67"/>
      <c r="C873" s="68"/>
      <c r="D873" s="145"/>
      <c r="E873" s="61"/>
      <c r="F873" s="61"/>
      <c r="G873" s="77"/>
      <c r="H873" s="61"/>
      <c r="I873" s="61"/>
      <c r="J873" s="61"/>
      <c r="K873" s="61"/>
      <c r="L873" s="77"/>
      <c r="M873" s="61"/>
      <c r="N873" s="61"/>
      <c r="O873" s="61"/>
    </row>
    <row r="874" spans="1:15" ht="27.75" customHeight="1">
      <c r="A874" s="141"/>
      <c r="B874" s="167">
        <v>82</v>
      </c>
      <c r="C874" s="196"/>
      <c r="D874" s="157" t="s">
        <v>163</v>
      </c>
      <c r="E874" s="157"/>
      <c r="F874" s="212">
        <f>F847</f>
        <v>748220</v>
      </c>
      <c r="G874" s="282">
        <f>G847</f>
        <v>668882.86</v>
      </c>
      <c r="H874" s="74">
        <f>IF(F874=0,0,IF(G874&gt;0,G874/F874*100,0))</f>
        <v>89.39654914330009</v>
      </c>
      <c r="I874" s="157"/>
      <c r="J874" s="157"/>
      <c r="K874" s="212">
        <f>K847</f>
        <v>849820</v>
      </c>
      <c r="L874" s="282">
        <f>L847</f>
        <v>182364.65</v>
      </c>
      <c r="M874" s="74">
        <f>IF(K874=0,0,IF(L874&gt;0,L874/K874*100,0))</f>
        <v>21.459209008966603</v>
      </c>
      <c r="N874" s="74"/>
      <c r="O874" s="212">
        <f>O847</f>
        <v>1112575</v>
      </c>
    </row>
    <row r="875" spans="1:15" ht="3.75" customHeight="1">
      <c r="A875" s="141"/>
      <c r="B875" s="196"/>
      <c r="C875" s="196"/>
      <c r="D875" s="157"/>
      <c r="E875" s="157"/>
      <c r="F875" s="157"/>
      <c r="G875" s="267"/>
      <c r="H875" s="157"/>
      <c r="I875" s="157"/>
      <c r="J875" s="157"/>
      <c r="K875" s="157"/>
      <c r="L875" s="267"/>
      <c r="M875" s="157"/>
      <c r="N875" s="157"/>
      <c r="O875" s="157"/>
    </row>
    <row r="876" spans="1:15" ht="21.75" customHeight="1">
      <c r="A876" s="424"/>
      <c r="B876" s="424"/>
      <c r="C876" s="424"/>
      <c r="D876" s="424"/>
      <c r="E876" s="59"/>
      <c r="F876" s="419" t="s">
        <v>497</v>
      </c>
      <c r="G876" s="420"/>
      <c r="H876" s="421"/>
      <c r="I876" s="61"/>
      <c r="J876" s="419" t="s">
        <v>498</v>
      </c>
      <c r="K876" s="420"/>
      <c r="L876" s="420"/>
      <c r="M876" s="420"/>
      <c r="N876" s="59"/>
      <c r="O876" s="425" t="s">
        <v>499</v>
      </c>
    </row>
    <row r="877" spans="1:15" ht="45.75" customHeight="1">
      <c r="A877" s="423" t="s">
        <v>392</v>
      </c>
      <c r="B877" s="423"/>
      <c r="C877" s="423"/>
      <c r="D877" s="63" t="s">
        <v>300</v>
      </c>
      <c r="E877" s="64"/>
      <c r="F877" s="254" t="s">
        <v>201</v>
      </c>
      <c r="G877" s="254" t="s">
        <v>204</v>
      </c>
      <c r="H877" s="64" t="s">
        <v>205</v>
      </c>
      <c r="I877" s="65"/>
      <c r="J877" s="64" t="s">
        <v>201</v>
      </c>
      <c r="K877" s="64" t="s">
        <v>201</v>
      </c>
      <c r="L877" s="254" t="s">
        <v>204</v>
      </c>
      <c r="M877" s="64" t="s">
        <v>205</v>
      </c>
      <c r="N877" s="64"/>
      <c r="O877" s="426"/>
    </row>
    <row r="878" spans="1:15" ht="30" customHeight="1">
      <c r="A878" s="62" t="s">
        <v>374</v>
      </c>
      <c r="B878" s="62" t="s">
        <v>206</v>
      </c>
      <c r="C878" s="62" t="s">
        <v>210</v>
      </c>
      <c r="D878" s="63"/>
      <c r="E878" s="65"/>
      <c r="F878" s="255" t="s">
        <v>207</v>
      </c>
      <c r="G878" s="255" t="s">
        <v>207</v>
      </c>
      <c r="H878" s="65" t="s">
        <v>208</v>
      </c>
      <c r="I878" s="65"/>
      <c r="J878" s="65" t="s">
        <v>207</v>
      </c>
      <c r="K878" s="65" t="s">
        <v>207</v>
      </c>
      <c r="L878" s="255" t="s">
        <v>207</v>
      </c>
      <c r="M878" s="65" t="s">
        <v>208</v>
      </c>
      <c r="N878" s="65"/>
      <c r="O878" s="65" t="s">
        <v>207</v>
      </c>
    </row>
    <row r="879" spans="1:15" ht="23.25" customHeight="1">
      <c r="A879" s="141"/>
      <c r="B879" s="216"/>
      <c r="C879" s="216"/>
      <c r="D879" s="217" t="s">
        <v>164</v>
      </c>
      <c r="E879" s="217"/>
      <c r="F879" s="217"/>
      <c r="G879" s="283"/>
      <c r="H879" s="217"/>
      <c r="I879" s="217"/>
      <c r="J879" s="217"/>
      <c r="K879" s="217"/>
      <c r="L879" s="283"/>
      <c r="M879" s="217"/>
      <c r="N879" s="217"/>
      <c r="O879" s="217"/>
    </row>
    <row r="880" spans="1:15" ht="3" customHeight="1">
      <c r="A880" s="141"/>
      <c r="B880" s="167"/>
      <c r="C880" s="167"/>
      <c r="D880" s="168"/>
      <c r="E880" s="168"/>
      <c r="F880" s="168"/>
      <c r="G880" s="280"/>
      <c r="H880" s="168"/>
      <c r="I880" s="168"/>
      <c r="J880" s="168"/>
      <c r="K880" s="168"/>
      <c r="L880" s="280"/>
      <c r="M880" s="168"/>
      <c r="N880" s="168"/>
      <c r="O880" s="168"/>
    </row>
    <row r="881" spans="1:15" ht="20.25" customHeight="1">
      <c r="A881" s="141"/>
      <c r="B881" s="72">
        <v>823</v>
      </c>
      <c r="C881" s="70"/>
      <c r="D881" s="144" t="s">
        <v>51</v>
      </c>
      <c r="E881" s="74"/>
      <c r="F881" s="75">
        <f>F884</f>
        <v>0</v>
      </c>
      <c r="G881" s="256">
        <f>G884</f>
        <v>0</v>
      </c>
      <c r="H881" s="74">
        <f>IF(F881=0,0,IF(G881&gt;0,G881/F881*100,0))</f>
        <v>0</v>
      </c>
      <c r="I881" s="74"/>
      <c r="J881" s="74">
        <f>J883</f>
        <v>0</v>
      </c>
      <c r="K881" s="75">
        <f>K884</f>
        <v>0</v>
      </c>
      <c r="L881" s="256">
        <f>L884</f>
        <v>0</v>
      </c>
      <c r="M881" s="74">
        <f>IF(K881=0,0,IF(L881&gt;0,L881/K881*100,0))</f>
        <v>0</v>
      </c>
      <c r="N881" s="74"/>
      <c r="O881" s="75">
        <f>O884</f>
        <v>0</v>
      </c>
    </row>
    <row r="882" spans="1:15" ht="18.75" customHeight="1">
      <c r="A882" s="141"/>
      <c r="B882" s="72">
        <v>8234</v>
      </c>
      <c r="C882" s="70"/>
      <c r="D882" s="144" t="s">
        <v>177</v>
      </c>
      <c r="E882" s="74"/>
      <c r="F882" s="75">
        <f>F883</f>
        <v>0</v>
      </c>
      <c r="G882" s="256">
        <f>G883</f>
        <v>0</v>
      </c>
      <c r="H882" s="74">
        <f>IF(F882=0,0,IF(G882&gt;0,G882/F882*100,0))</f>
        <v>0</v>
      </c>
      <c r="I882" s="74"/>
      <c r="J882" s="74"/>
      <c r="K882" s="75">
        <f>K883</f>
        <v>0</v>
      </c>
      <c r="L882" s="256">
        <f>L883</f>
        <v>0</v>
      </c>
      <c r="M882" s="74">
        <f>IF(K882=0,0,IF(L882&gt;0,L882/K882*100,0))</f>
        <v>0</v>
      </c>
      <c r="N882" s="74"/>
      <c r="O882" s="75">
        <f>O883</f>
        <v>0</v>
      </c>
    </row>
    <row r="883" spans="1:15" ht="33.75" customHeight="1">
      <c r="A883" s="141"/>
      <c r="B883" s="67"/>
      <c r="C883" s="68">
        <v>823412</v>
      </c>
      <c r="D883" s="69" t="s">
        <v>178</v>
      </c>
      <c r="E883" s="61"/>
      <c r="F883" s="61">
        <v>0</v>
      </c>
      <c r="G883" s="77">
        <v>0</v>
      </c>
      <c r="H883" s="61">
        <f>IF(F883=0,0,IF(G883&gt;0,G883/F883*100,0))</f>
        <v>0</v>
      </c>
      <c r="I883" s="61"/>
      <c r="J883" s="61">
        <f>J889</f>
        <v>0</v>
      </c>
      <c r="K883" s="61">
        <v>0</v>
      </c>
      <c r="L883" s="77">
        <v>0</v>
      </c>
      <c r="M883" s="61">
        <f>IF(K883=0,0,IF(L883&gt;0,L883/K883*100,0))</f>
        <v>0</v>
      </c>
      <c r="N883" s="61"/>
      <c r="O883" s="61">
        <v>0</v>
      </c>
    </row>
    <row r="884" spans="1:15" ht="23.25" customHeight="1">
      <c r="A884" s="141"/>
      <c r="B884" s="67"/>
      <c r="C884" s="68"/>
      <c r="D884" s="69" t="s">
        <v>48</v>
      </c>
      <c r="E884" s="61"/>
      <c r="F884" s="61">
        <v>0</v>
      </c>
      <c r="G884" s="77">
        <v>0</v>
      </c>
      <c r="H884" s="61">
        <f>IF(F884=0,0,IF(G884&gt;0,G884/F884*100,0))</f>
        <v>0</v>
      </c>
      <c r="I884" s="61"/>
      <c r="J884" s="61"/>
      <c r="K884" s="61">
        <v>0</v>
      </c>
      <c r="L884" s="77">
        <v>0</v>
      </c>
      <c r="M884" s="61">
        <f>IF(K884=0,0,IF(L884&gt;0,L884/K884*100,0))</f>
        <v>0</v>
      </c>
      <c r="N884" s="61"/>
      <c r="O884" s="61">
        <v>0</v>
      </c>
    </row>
    <row r="885" spans="1:15" ht="3.75" customHeight="1">
      <c r="A885" s="141"/>
      <c r="B885" s="67"/>
      <c r="C885" s="68"/>
      <c r="D885" s="69"/>
      <c r="E885" s="61"/>
      <c r="F885" s="61"/>
      <c r="G885" s="77"/>
      <c r="H885" s="61"/>
      <c r="I885" s="61"/>
      <c r="J885" s="61"/>
      <c r="K885" s="61"/>
      <c r="L885" s="77"/>
      <c r="M885" s="61"/>
      <c r="N885" s="61"/>
      <c r="O885" s="61"/>
    </row>
    <row r="886" spans="1:15" ht="30" customHeight="1">
      <c r="A886" s="141"/>
      <c r="B886" s="196"/>
      <c r="C886" s="196"/>
      <c r="D886" s="129" t="s">
        <v>56</v>
      </c>
      <c r="E886" s="157"/>
      <c r="F886" s="170">
        <f>F881</f>
        <v>0</v>
      </c>
      <c r="G886" s="268">
        <f>G881</f>
        <v>0</v>
      </c>
      <c r="H886" s="74">
        <f>IF(F886=0,0,IF(G886&gt;0,G886/F886*100,0))</f>
        <v>0</v>
      </c>
      <c r="I886" s="157"/>
      <c r="J886" s="157"/>
      <c r="K886" s="170">
        <f>K881</f>
        <v>0</v>
      </c>
      <c r="L886" s="268">
        <f>L881</f>
        <v>0</v>
      </c>
      <c r="M886" s="74">
        <f>IF(K886=0,0,IF(L886&gt;0,L886/K886*100,0))</f>
        <v>0</v>
      </c>
      <c r="N886" s="74"/>
      <c r="O886" s="170">
        <f>O881</f>
        <v>0</v>
      </c>
    </row>
    <row r="887" spans="1:15" ht="5.25" customHeight="1">
      <c r="A887" s="141"/>
      <c r="B887" s="196"/>
      <c r="C887" s="196"/>
      <c r="D887" s="129"/>
      <c r="E887" s="157"/>
      <c r="F887" s="157"/>
      <c r="G887" s="267"/>
      <c r="H887" s="157"/>
      <c r="I887" s="157"/>
      <c r="J887" s="157"/>
      <c r="K887" s="157"/>
      <c r="L887" s="267"/>
      <c r="M887" s="157"/>
      <c r="N887" s="157"/>
      <c r="O887" s="157"/>
    </row>
    <row r="888" spans="1:15" ht="18" customHeight="1">
      <c r="A888" s="141"/>
      <c r="B888" s="72"/>
      <c r="C888" s="72"/>
      <c r="D888" s="73" t="s">
        <v>340</v>
      </c>
      <c r="E888" s="218"/>
      <c r="F888" s="219">
        <f>F889</f>
        <v>50000</v>
      </c>
      <c r="G888" s="284">
        <f>G889</f>
        <v>10036.05</v>
      </c>
      <c r="H888" s="74">
        <f>IF(F888=0,0,IF(G888&gt;0,G888/F888*100,0))</f>
        <v>20.0721</v>
      </c>
      <c r="I888" s="218"/>
      <c r="J888" s="218"/>
      <c r="K888" s="219">
        <f>K889</f>
        <v>50000</v>
      </c>
      <c r="L888" s="284">
        <f>L889</f>
        <v>0</v>
      </c>
      <c r="M888" s="74">
        <f>IF(K888=0,0,IF(L888&gt;0,L888/K888*100,0))</f>
        <v>0</v>
      </c>
      <c r="N888" s="74"/>
      <c r="O888" s="219">
        <f>O889</f>
        <v>50000</v>
      </c>
    </row>
    <row r="889" spans="1:15" ht="29.25" customHeight="1">
      <c r="A889" s="141"/>
      <c r="B889" s="67"/>
      <c r="C889" s="68" t="s">
        <v>341</v>
      </c>
      <c r="D889" s="145" t="s">
        <v>235</v>
      </c>
      <c r="E889" s="61"/>
      <c r="F889" s="61">
        <v>50000</v>
      </c>
      <c r="G889" s="61">
        <v>10036.05</v>
      </c>
      <c r="H889" s="61">
        <f>IF(F889=0,0,IF(G889&gt;0,G889/F889*100,0))</f>
        <v>20.0721</v>
      </c>
      <c r="I889" s="61"/>
      <c r="J889" s="61">
        <v>0</v>
      </c>
      <c r="K889" s="61">
        <v>50000</v>
      </c>
      <c r="L889" s="61">
        <v>0</v>
      </c>
      <c r="M889" s="61">
        <f>IF(K889=0,0,IF(L889&gt;0,L889/K889*100,0))</f>
        <v>0</v>
      </c>
      <c r="N889" s="61"/>
      <c r="O889" s="61">
        <v>50000</v>
      </c>
    </row>
    <row r="890" spans="1:15" ht="5.25" customHeight="1">
      <c r="A890" s="141"/>
      <c r="B890" s="67"/>
      <c r="C890" s="68"/>
      <c r="D890" s="145"/>
      <c r="E890" s="61"/>
      <c r="F890" s="61"/>
      <c r="G890" s="77"/>
      <c r="H890" s="61"/>
      <c r="I890" s="61"/>
      <c r="J890" s="61"/>
      <c r="K890" s="61"/>
      <c r="L890" s="77"/>
      <c r="M890" s="61"/>
      <c r="N890" s="61"/>
      <c r="O890" s="61"/>
    </row>
    <row r="891" spans="1:15" ht="36.75" customHeight="1">
      <c r="A891" s="141"/>
      <c r="B891" s="67"/>
      <c r="C891" s="68"/>
      <c r="D891" s="73" t="s">
        <v>179</v>
      </c>
      <c r="E891" s="74">
        <v>38</v>
      </c>
      <c r="F891" s="220">
        <f>F839+F874+F881</f>
        <v>7500410</v>
      </c>
      <c r="G891" s="285">
        <f>G839+G874</f>
        <v>6519786.600000001</v>
      </c>
      <c r="H891" s="74">
        <f>IF(F891=0,0,IF(G891&gt;0,G891/F891*100,0))</f>
        <v>86.92573605976207</v>
      </c>
      <c r="I891" s="74"/>
      <c r="J891" s="151" t="e">
        <f>J624+J629+J633+J724+J829+J847</f>
        <v>#REF!</v>
      </c>
      <c r="K891" s="220">
        <f>K839+K874+K881</f>
        <v>8033693</v>
      </c>
      <c r="L891" s="285">
        <f>L839+L874</f>
        <v>2848874.2499999995</v>
      </c>
      <c r="M891" s="74">
        <f>IF(K891=0,0,IF(L891&gt;0,L891/K891*100,0))</f>
        <v>35.461577259673724</v>
      </c>
      <c r="N891" s="74"/>
      <c r="O891" s="220">
        <f>O839+O874+O881</f>
        <v>8772112</v>
      </c>
    </row>
    <row r="892" spans="1:15" ht="5.25" customHeight="1">
      <c r="A892" s="115"/>
      <c r="B892" s="115"/>
      <c r="C892" s="116"/>
      <c r="D892" s="234"/>
      <c r="E892" s="113"/>
      <c r="F892" s="239"/>
      <c r="G892" s="286"/>
      <c r="H892" s="113"/>
      <c r="I892" s="113"/>
      <c r="J892" s="113"/>
      <c r="K892" s="239"/>
      <c r="L892" s="286"/>
      <c r="M892" s="113"/>
      <c r="N892" s="113"/>
      <c r="O892" s="239"/>
    </row>
    <row r="893" spans="1:15" ht="45" customHeight="1">
      <c r="A893" s="72"/>
      <c r="B893" s="72"/>
      <c r="C893" s="140"/>
      <c r="D893" s="73" t="s">
        <v>180</v>
      </c>
      <c r="E893" s="74">
        <v>38</v>
      </c>
      <c r="F893" s="240">
        <f>F891+F888</f>
        <v>7550410</v>
      </c>
      <c r="G893" s="287">
        <f>G891</f>
        <v>6519786.600000001</v>
      </c>
      <c r="H893" s="74">
        <f>IF(F893=0,0,IF(G893&gt;0,G893/F893*100,0))</f>
        <v>86.35010019323455</v>
      </c>
      <c r="I893" s="74"/>
      <c r="J893" s="151" t="e">
        <f>J624+J629+J633+J724+J829+J881+J847</f>
        <v>#REF!</v>
      </c>
      <c r="K893" s="240">
        <f>K891+K888</f>
        <v>8083693</v>
      </c>
      <c r="L893" s="287">
        <f>L891</f>
        <v>2848874.2499999995</v>
      </c>
      <c r="M893" s="74">
        <f>IF(K893=0,0,IF(L893&gt;0,L893/K893*100,0))</f>
        <v>35.24223705675116</v>
      </c>
      <c r="N893" s="74"/>
      <c r="O893" s="240">
        <f>O891+O888</f>
        <v>8822112</v>
      </c>
    </row>
    <row r="894" spans="1:15" ht="4.5" customHeight="1">
      <c r="A894" s="72"/>
      <c r="B894" s="72"/>
      <c r="C894" s="70"/>
      <c r="D894" s="144"/>
      <c r="E894" s="74"/>
      <c r="F894" s="77"/>
      <c r="G894" s="77"/>
      <c r="H894" s="61"/>
      <c r="I894" s="61"/>
      <c r="J894" s="61"/>
      <c r="K894" s="61"/>
      <c r="L894" s="77"/>
      <c r="M894" s="61"/>
      <c r="N894" s="61"/>
      <c r="O894" s="61"/>
    </row>
    <row r="895" spans="1:15" ht="18.75" customHeight="1">
      <c r="A895" s="141"/>
      <c r="B895" s="172">
        <v>12</v>
      </c>
      <c r="C895" s="167">
        <v>120</v>
      </c>
      <c r="D895" s="157" t="s">
        <v>62</v>
      </c>
      <c r="E895" s="169"/>
      <c r="F895" s="275"/>
      <c r="G895" s="275"/>
      <c r="H895" s="192"/>
      <c r="I895" s="192"/>
      <c r="J895" s="192"/>
      <c r="K895" s="192"/>
      <c r="L895" s="275"/>
      <c r="M895" s="192"/>
      <c r="N895" s="192"/>
      <c r="O895" s="192"/>
    </row>
    <row r="896" spans="1:15" ht="4.5" customHeight="1">
      <c r="A896" s="141"/>
      <c r="B896" s="72"/>
      <c r="C896" s="70"/>
      <c r="D896" s="144"/>
      <c r="E896" s="74"/>
      <c r="F896" s="77"/>
      <c r="G896" s="77"/>
      <c r="H896" s="61"/>
      <c r="I896" s="61"/>
      <c r="J896" s="61"/>
      <c r="K896" s="61"/>
      <c r="L896" s="77"/>
      <c r="M896" s="61"/>
      <c r="N896" s="61"/>
      <c r="O896" s="61"/>
    </row>
    <row r="897" spans="1:15" ht="18.75" customHeight="1">
      <c r="A897" s="141"/>
      <c r="B897" s="72"/>
      <c r="C897" s="70"/>
      <c r="D897" s="144" t="s">
        <v>236</v>
      </c>
      <c r="E897" s="74"/>
      <c r="F897" s="77"/>
      <c r="G897" s="77"/>
      <c r="H897" s="61"/>
      <c r="I897" s="61"/>
      <c r="J897" s="61"/>
      <c r="K897" s="61"/>
      <c r="L897" s="77"/>
      <c r="M897" s="61"/>
      <c r="N897" s="61"/>
      <c r="O897" s="61"/>
    </row>
    <row r="898" spans="1:15" ht="5.25" customHeight="1">
      <c r="A898" s="141"/>
      <c r="B898" s="72"/>
      <c r="C898" s="70"/>
      <c r="D898" s="144"/>
      <c r="E898" s="74"/>
      <c r="F898" s="77"/>
      <c r="G898" s="77"/>
      <c r="H898" s="61"/>
      <c r="I898" s="61"/>
      <c r="J898" s="61"/>
      <c r="K898" s="61"/>
      <c r="L898" s="77"/>
      <c r="M898" s="61"/>
      <c r="N898" s="61"/>
      <c r="O898" s="61"/>
    </row>
    <row r="899" spans="1:15" ht="15" customHeight="1">
      <c r="A899" s="141"/>
      <c r="B899" s="72">
        <v>611</v>
      </c>
      <c r="C899" s="70"/>
      <c r="D899" s="144" t="s">
        <v>242</v>
      </c>
      <c r="E899" s="74">
        <v>47</v>
      </c>
      <c r="F899" s="75">
        <f>SUM(F901:F902)</f>
        <v>60524</v>
      </c>
      <c r="G899" s="256">
        <f>SUM(G901:G902)</f>
        <v>60423.1</v>
      </c>
      <c r="H899" s="74">
        <f>IF(F899=0,0,IF(G899&gt;0,G899/F899*100,0))</f>
        <v>99.83328927367656</v>
      </c>
      <c r="I899" s="74"/>
      <c r="J899" s="74">
        <f>SUM(J901:J902)</f>
        <v>50909</v>
      </c>
      <c r="K899" s="75">
        <f>SUM(K901:K902)</f>
        <v>65500</v>
      </c>
      <c r="L899" s="256">
        <f>SUM(L901:L902)</f>
        <v>29800.55</v>
      </c>
      <c r="M899" s="74">
        <f>IF(K899=0,0,IF(L899&gt;0,L899/K899*100,0))</f>
        <v>45.497022900763355</v>
      </c>
      <c r="N899" s="74"/>
      <c r="O899" s="75">
        <f>SUM(O901:O902)</f>
        <v>70600</v>
      </c>
    </row>
    <row r="900" spans="1:15" ht="5.25" customHeight="1">
      <c r="A900" s="141"/>
      <c r="B900" s="67"/>
      <c r="C900" s="68"/>
      <c r="D900" s="145"/>
      <c r="E900" s="61"/>
      <c r="F900" s="61"/>
      <c r="G900" s="77"/>
      <c r="H900" s="61"/>
      <c r="I900" s="61"/>
      <c r="J900" s="61"/>
      <c r="K900" s="61"/>
      <c r="L900" s="77"/>
      <c r="M900" s="61"/>
      <c r="N900" s="61"/>
      <c r="O900" s="61"/>
    </row>
    <row r="901" spans="1:15" ht="17.25" customHeight="1">
      <c r="A901" s="141" t="s">
        <v>375</v>
      </c>
      <c r="B901" s="67"/>
      <c r="C901" s="68">
        <v>611100</v>
      </c>
      <c r="D901" s="145" t="s">
        <v>226</v>
      </c>
      <c r="E901" s="61"/>
      <c r="F901" s="61">
        <v>57000</v>
      </c>
      <c r="G901" s="77">
        <v>55026.18</v>
      </c>
      <c r="H901" s="61">
        <f>IF(F901=0,0,IF(G901&gt;0,G901/F901*100,0))</f>
        <v>96.53715789473685</v>
      </c>
      <c r="I901" s="61"/>
      <c r="J901" s="61">
        <v>40409</v>
      </c>
      <c r="K901" s="61">
        <v>59500</v>
      </c>
      <c r="L901" s="77">
        <v>27622.73</v>
      </c>
      <c r="M901" s="61">
        <f>IF(K901=0,0,IF(L901&gt;0,L901/K901*100,0))</f>
        <v>46.42475630252101</v>
      </c>
      <c r="N901" s="61"/>
      <c r="O901" s="61">
        <v>64100</v>
      </c>
    </row>
    <row r="902" spans="1:15" ht="17.25" customHeight="1">
      <c r="A902" s="141" t="s">
        <v>375</v>
      </c>
      <c r="B902" s="67"/>
      <c r="C902" s="68">
        <v>611200</v>
      </c>
      <c r="D902" s="145" t="s">
        <v>199</v>
      </c>
      <c r="E902" s="61"/>
      <c r="F902" s="61">
        <v>3524</v>
      </c>
      <c r="G902" s="77">
        <v>5396.92</v>
      </c>
      <c r="H902" s="61">
        <f>IF(F902=0,0,IF(G902&gt;0,G902/F902*100,0))</f>
        <v>153.14755959137344</v>
      </c>
      <c r="I902" s="61"/>
      <c r="J902" s="61">
        <v>10500</v>
      </c>
      <c r="K902" s="61">
        <v>6000</v>
      </c>
      <c r="L902" s="77">
        <v>2177.82</v>
      </c>
      <c r="M902" s="61">
        <f>IF(K902=0,0,IF(L902&gt;0,L902/K902*100,0))</f>
        <v>36.297000000000004</v>
      </c>
      <c r="N902" s="61"/>
      <c r="O902" s="61">
        <v>6500</v>
      </c>
    </row>
    <row r="903" spans="1:15" ht="4.5" customHeight="1">
      <c r="A903" s="141"/>
      <c r="B903" s="67"/>
      <c r="C903" s="96"/>
      <c r="D903" s="61"/>
      <c r="E903" s="61"/>
      <c r="F903" s="61"/>
      <c r="G903" s="77"/>
      <c r="H903" s="61"/>
      <c r="I903" s="61"/>
      <c r="J903" s="61"/>
      <c r="K903" s="61"/>
      <c r="L903" s="77"/>
      <c r="M903" s="61"/>
      <c r="N903" s="61"/>
      <c r="O903" s="61"/>
    </row>
    <row r="904" spans="1:15" ht="12" customHeight="1">
      <c r="A904" s="141"/>
      <c r="B904" s="72">
        <v>612</v>
      </c>
      <c r="C904" s="70"/>
      <c r="D904" s="144" t="s">
        <v>318</v>
      </c>
      <c r="E904" s="74">
        <v>48</v>
      </c>
      <c r="F904" s="75">
        <f>F906</f>
        <v>6000</v>
      </c>
      <c r="G904" s="256">
        <f>G906</f>
        <v>5930.86</v>
      </c>
      <c r="H904" s="74">
        <f>IF(F904=0,0,IF(G904&gt;0,G904/F904*100,0))</f>
        <v>98.84766666666665</v>
      </c>
      <c r="I904" s="74"/>
      <c r="J904" s="74">
        <f>J906</f>
        <v>4243</v>
      </c>
      <c r="K904" s="75">
        <f>K906</f>
        <v>6400</v>
      </c>
      <c r="L904" s="256">
        <f>L906</f>
        <v>3047.08</v>
      </c>
      <c r="M904" s="74">
        <f>IF(K904=0,0,IF(L904&gt;0,L904/K904*100,0))</f>
        <v>47.610625</v>
      </c>
      <c r="N904" s="74"/>
      <c r="O904" s="75">
        <f>O906</f>
        <v>6950</v>
      </c>
    </row>
    <row r="905" spans="1:15" ht="4.5" customHeight="1">
      <c r="A905" s="141"/>
      <c r="B905" s="67"/>
      <c r="C905" s="68"/>
      <c r="D905" s="145"/>
      <c r="E905" s="61"/>
      <c r="F905" s="61"/>
      <c r="G905" s="77"/>
      <c r="H905" s="61"/>
      <c r="I905" s="61"/>
      <c r="J905" s="61"/>
      <c r="K905" s="61"/>
      <c r="L905" s="77"/>
      <c r="M905" s="61"/>
      <c r="N905" s="61"/>
      <c r="O905" s="61"/>
    </row>
    <row r="906" spans="1:15" ht="12" customHeight="1">
      <c r="A906" s="141" t="s">
        <v>375</v>
      </c>
      <c r="B906" s="67"/>
      <c r="C906" s="68">
        <v>612100</v>
      </c>
      <c r="D906" s="145" t="s">
        <v>318</v>
      </c>
      <c r="E906" s="61"/>
      <c r="F906" s="61">
        <v>6000</v>
      </c>
      <c r="G906" s="77">
        <v>5930.86</v>
      </c>
      <c r="H906" s="61">
        <f>IF(F906=0,0,IF(G906&gt;0,G906/F906*100,0))</f>
        <v>98.84766666666665</v>
      </c>
      <c r="I906" s="61"/>
      <c r="J906" s="61">
        <v>4243</v>
      </c>
      <c r="K906" s="61">
        <v>6400</v>
      </c>
      <c r="L906" s="77">
        <v>3047.08</v>
      </c>
      <c r="M906" s="61">
        <f>IF(K906=0,0,IF(L906&gt;0,L906/K906*100,0))</f>
        <v>47.610625</v>
      </c>
      <c r="N906" s="61"/>
      <c r="O906" s="61">
        <v>6950</v>
      </c>
    </row>
    <row r="907" spans="1:15" ht="4.5" customHeight="1">
      <c r="A907" s="141"/>
      <c r="B907" s="67"/>
      <c r="C907" s="68"/>
      <c r="D907" s="145"/>
      <c r="E907" s="61"/>
      <c r="F907" s="61"/>
      <c r="G907" s="77"/>
      <c r="H907" s="61"/>
      <c r="I907" s="61"/>
      <c r="J907" s="61"/>
      <c r="K907" s="61"/>
      <c r="L907" s="77"/>
      <c r="M907" s="61"/>
      <c r="N907" s="61"/>
      <c r="O907" s="61"/>
    </row>
    <row r="908" spans="1:15" ht="15.75" customHeight="1">
      <c r="A908" s="141"/>
      <c r="B908" s="72">
        <v>613</v>
      </c>
      <c r="C908" s="70"/>
      <c r="D908" s="144" t="s">
        <v>202</v>
      </c>
      <c r="E908" s="74">
        <v>36</v>
      </c>
      <c r="F908" s="75">
        <f>F910+F920</f>
        <v>1900</v>
      </c>
      <c r="G908" s="256">
        <f>G910+G920</f>
        <v>695.56</v>
      </c>
      <c r="H908" s="74">
        <f>IF(F908=0,0,IF(G908&gt;0,G908/F908*100,0))</f>
        <v>36.60842105263157</v>
      </c>
      <c r="I908" s="74"/>
      <c r="J908" s="74">
        <f>J910+J920</f>
        <v>6070</v>
      </c>
      <c r="K908" s="75">
        <f>K910+K920</f>
        <v>1850</v>
      </c>
      <c r="L908" s="256">
        <f>L910+L920</f>
        <v>332.09000000000003</v>
      </c>
      <c r="M908" s="74">
        <f>IF(K908=0,0,IF(L908&gt;0,L908/K908*100,0))</f>
        <v>17.950810810810815</v>
      </c>
      <c r="N908" s="74"/>
      <c r="O908" s="75">
        <f>O910+O920</f>
        <v>1850</v>
      </c>
    </row>
    <row r="909" spans="1:15" ht="5.25" customHeight="1">
      <c r="A909" s="141"/>
      <c r="B909" s="67"/>
      <c r="C909" s="68"/>
      <c r="D909" s="145"/>
      <c r="E909" s="61"/>
      <c r="F909" s="171"/>
      <c r="G909" s="269"/>
      <c r="H909" s="61"/>
      <c r="I909" s="61"/>
      <c r="J909" s="61"/>
      <c r="K909" s="171"/>
      <c r="L909" s="269"/>
      <c r="M909" s="61"/>
      <c r="N909" s="61"/>
      <c r="O909" s="171"/>
    </row>
    <row r="910" spans="1:15" ht="14.25" customHeight="1">
      <c r="A910" s="141"/>
      <c r="B910" s="67"/>
      <c r="C910" s="70"/>
      <c r="D910" s="144" t="s">
        <v>203</v>
      </c>
      <c r="E910" s="74">
        <v>37</v>
      </c>
      <c r="F910" s="75">
        <f>SUM(F912:F915)</f>
        <v>1600</v>
      </c>
      <c r="G910" s="256">
        <f>SUM(G912:G915)</f>
        <v>544.52</v>
      </c>
      <c r="H910" s="74">
        <f>IF(F910=0,0,IF(G910&gt;0,G910/F910*100,0))</f>
        <v>34.0325</v>
      </c>
      <c r="I910" s="74"/>
      <c r="J910" s="74">
        <f>SUM(J912:J915)</f>
        <v>4850</v>
      </c>
      <c r="K910" s="75">
        <f>SUM(K912:K915)</f>
        <v>1500</v>
      </c>
      <c r="L910" s="256">
        <f>SUM(L912:L915)</f>
        <v>239.71</v>
      </c>
      <c r="M910" s="74">
        <f>IF(K910=0,0,IF(L910&gt;0,L910/K910*100,0))</f>
        <v>15.980666666666668</v>
      </c>
      <c r="N910" s="74"/>
      <c r="O910" s="75">
        <f>SUM(O912:O915)</f>
        <v>1500</v>
      </c>
    </row>
    <row r="911" spans="1:15" ht="5.25" customHeight="1">
      <c r="A911" s="141"/>
      <c r="B911" s="67"/>
      <c r="C911" s="68"/>
      <c r="D911" s="145"/>
      <c r="E911" s="61"/>
      <c r="F911" s="61"/>
      <c r="G911" s="77"/>
      <c r="H911" s="61"/>
      <c r="I911" s="61"/>
      <c r="J911" s="61"/>
      <c r="K911" s="61"/>
      <c r="L911" s="77"/>
      <c r="M911" s="61"/>
      <c r="N911" s="61"/>
      <c r="O911" s="61"/>
    </row>
    <row r="912" spans="1:15" ht="17.25" customHeight="1">
      <c r="A912" s="141" t="s">
        <v>375</v>
      </c>
      <c r="B912" s="67"/>
      <c r="C912" s="68">
        <v>613115</v>
      </c>
      <c r="D912" s="145" t="s">
        <v>319</v>
      </c>
      <c r="E912" s="61"/>
      <c r="F912" s="61">
        <v>200</v>
      </c>
      <c r="G912" s="77">
        <v>0</v>
      </c>
      <c r="H912" s="61">
        <f>IF(F912=0,0,IF(G912&gt;0,G912/F912*100,0))</f>
        <v>0</v>
      </c>
      <c r="I912" s="61"/>
      <c r="J912" s="61">
        <v>1000</v>
      </c>
      <c r="K912" s="61">
        <v>200</v>
      </c>
      <c r="L912" s="77">
        <v>0</v>
      </c>
      <c r="M912" s="61">
        <f>IF(K912=0,0,IF(L912&gt;0,L912/K912*100,0))</f>
        <v>0</v>
      </c>
      <c r="N912" s="61"/>
      <c r="O912" s="61">
        <v>200</v>
      </c>
    </row>
    <row r="913" spans="1:15" ht="17.25" customHeight="1">
      <c r="A913" s="141" t="s">
        <v>375</v>
      </c>
      <c r="B913" s="67"/>
      <c r="C913" s="68">
        <v>613300</v>
      </c>
      <c r="D913" s="145" t="s">
        <v>344</v>
      </c>
      <c r="E913" s="61"/>
      <c r="F913" s="61">
        <v>1000</v>
      </c>
      <c r="G913" s="77">
        <v>544.52</v>
      </c>
      <c r="H913" s="61">
        <f>IF(F913=0,0,IF(G913&gt;0,G913/F913*100,0))</f>
        <v>54.452</v>
      </c>
      <c r="I913" s="61"/>
      <c r="J913" s="61">
        <v>1700</v>
      </c>
      <c r="K913" s="61">
        <v>1000</v>
      </c>
      <c r="L913" s="77">
        <v>239.71</v>
      </c>
      <c r="M913" s="61">
        <f>IF(K913=0,0,IF(L913&gt;0,L913/K913*100,0))</f>
        <v>23.971</v>
      </c>
      <c r="N913" s="61"/>
      <c r="O913" s="61">
        <v>1000</v>
      </c>
    </row>
    <row r="914" spans="1:15" ht="17.25" customHeight="1">
      <c r="A914" s="141" t="s">
        <v>375</v>
      </c>
      <c r="B914" s="67"/>
      <c r="C914" s="68">
        <v>613400</v>
      </c>
      <c r="D914" s="145" t="s">
        <v>321</v>
      </c>
      <c r="E914" s="61"/>
      <c r="F914" s="61">
        <v>300</v>
      </c>
      <c r="G914" s="77">
        <v>0</v>
      </c>
      <c r="H914" s="61">
        <f>IF(F914=0,0,IF(G914&gt;0,G914/F914*100,0))</f>
        <v>0</v>
      </c>
      <c r="I914" s="61"/>
      <c r="J914" s="61">
        <v>1200</v>
      </c>
      <c r="K914" s="61">
        <v>300</v>
      </c>
      <c r="L914" s="77">
        <v>0</v>
      </c>
      <c r="M914" s="61">
        <f>IF(K914=0,0,IF(L914&gt;0,L914/K914*100,0))</f>
        <v>0</v>
      </c>
      <c r="N914" s="61"/>
      <c r="O914" s="61">
        <v>300</v>
      </c>
    </row>
    <row r="915" spans="1:15" ht="17.25" customHeight="1">
      <c r="A915" s="141" t="s">
        <v>375</v>
      </c>
      <c r="B915" s="67"/>
      <c r="C915" s="68">
        <v>613512</v>
      </c>
      <c r="D915" s="145" t="s">
        <v>200</v>
      </c>
      <c r="E915" s="61"/>
      <c r="F915" s="61">
        <v>100</v>
      </c>
      <c r="G915" s="77">
        <v>0</v>
      </c>
      <c r="H915" s="61">
        <f>IF(F915=0,0,IF(G915&gt;0,G915/F915*100,0))</f>
        <v>0</v>
      </c>
      <c r="I915" s="61"/>
      <c r="J915" s="61">
        <v>950</v>
      </c>
      <c r="K915" s="61">
        <v>0</v>
      </c>
      <c r="L915" s="77">
        <v>0</v>
      </c>
      <c r="M915" s="61">
        <f>IF(K915=0,0,IF(L915&gt;0,L915/K915*100,0))</f>
        <v>0</v>
      </c>
      <c r="N915" s="61"/>
      <c r="O915" s="61">
        <v>0</v>
      </c>
    </row>
    <row r="916" spans="1:15" ht="25.5" customHeight="1">
      <c r="A916" s="424"/>
      <c r="B916" s="424"/>
      <c r="C916" s="424"/>
      <c r="D916" s="424"/>
      <c r="E916" s="59"/>
      <c r="F916" s="419" t="s">
        <v>497</v>
      </c>
      <c r="G916" s="420"/>
      <c r="H916" s="421"/>
      <c r="I916" s="61"/>
      <c r="J916" s="419" t="s">
        <v>498</v>
      </c>
      <c r="K916" s="420"/>
      <c r="L916" s="420"/>
      <c r="M916" s="420"/>
      <c r="N916" s="59"/>
      <c r="O916" s="425" t="s">
        <v>499</v>
      </c>
    </row>
    <row r="917" spans="1:15" ht="52.5" customHeight="1">
      <c r="A917" s="423" t="s">
        <v>392</v>
      </c>
      <c r="B917" s="423"/>
      <c r="C917" s="423"/>
      <c r="D917" s="63" t="s">
        <v>300</v>
      </c>
      <c r="E917" s="64"/>
      <c r="F917" s="254" t="s">
        <v>201</v>
      </c>
      <c r="G917" s="254" t="s">
        <v>204</v>
      </c>
      <c r="H917" s="64" t="s">
        <v>205</v>
      </c>
      <c r="I917" s="65"/>
      <c r="J917" s="64" t="s">
        <v>201</v>
      </c>
      <c r="K917" s="64" t="s">
        <v>201</v>
      </c>
      <c r="L917" s="254" t="s">
        <v>204</v>
      </c>
      <c r="M917" s="64" t="s">
        <v>205</v>
      </c>
      <c r="N917" s="64"/>
      <c r="O917" s="426"/>
    </row>
    <row r="918" spans="1:15" ht="30" customHeight="1">
      <c r="A918" s="62" t="s">
        <v>374</v>
      </c>
      <c r="B918" s="62" t="s">
        <v>206</v>
      </c>
      <c r="C918" s="62" t="s">
        <v>210</v>
      </c>
      <c r="D918" s="63"/>
      <c r="E918" s="65"/>
      <c r="F918" s="255" t="s">
        <v>207</v>
      </c>
      <c r="G918" s="255" t="s">
        <v>207</v>
      </c>
      <c r="H918" s="65" t="s">
        <v>208</v>
      </c>
      <c r="I918" s="65"/>
      <c r="J918" s="65" t="s">
        <v>207</v>
      </c>
      <c r="K918" s="65" t="s">
        <v>207</v>
      </c>
      <c r="L918" s="255" t="s">
        <v>207</v>
      </c>
      <c r="M918" s="65" t="s">
        <v>208</v>
      </c>
      <c r="N918" s="65"/>
      <c r="O918" s="65" t="s">
        <v>207</v>
      </c>
    </row>
    <row r="919" spans="1:15" ht="4.5" customHeight="1">
      <c r="A919" s="141"/>
      <c r="B919" s="72"/>
      <c r="C919" s="70"/>
      <c r="D919" s="144"/>
      <c r="E919" s="74"/>
      <c r="F919" s="74"/>
      <c r="G919" s="76"/>
      <c r="H919" s="61"/>
      <c r="I919" s="61"/>
      <c r="J919" s="74"/>
      <c r="K919" s="74"/>
      <c r="L919" s="76"/>
      <c r="M919" s="61"/>
      <c r="N919" s="61"/>
      <c r="O919" s="74"/>
    </row>
    <row r="920" spans="1:15" ht="18.75" customHeight="1">
      <c r="A920" s="141"/>
      <c r="B920" s="72">
        <v>6139</v>
      </c>
      <c r="C920" s="70"/>
      <c r="D920" s="144" t="s">
        <v>323</v>
      </c>
      <c r="E920" s="74">
        <v>24</v>
      </c>
      <c r="F920" s="75">
        <f>SUM(F922:F924)</f>
        <v>300</v>
      </c>
      <c r="G920" s="256">
        <f>SUM(G922:G924)</f>
        <v>151.04</v>
      </c>
      <c r="H920" s="74">
        <f>IF(F920=0,0,IF(G920&gt;0,G920/F920*100,0))</f>
        <v>50.346666666666664</v>
      </c>
      <c r="I920" s="74"/>
      <c r="J920" s="74">
        <f>SUM(J922:J924)</f>
        <v>1220</v>
      </c>
      <c r="K920" s="75">
        <f>SUM(K922:K924)</f>
        <v>350</v>
      </c>
      <c r="L920" s="256">
        <f>SUM(L922:L924)</f>
        <v>92.38</v>
      </c>
      <c r="M920" s="74">
        <f>IF(K920=0,0,IF(L920&gt;0,L920/K920*100,0))</f>
        <v>26.394285714285715</v>
      </c>
      <c r="N920" s="74"/>
      <c r="O920" s="75">
        <f>SUM(O922:O924)</f>
        <v>350</v>
      </c>
    </row>
    <row r="921" spans="1:15" ht="4.5" customHeight="1">
      <c r="A921" s="141"/>
      <c r="B921" s="72"/>
      <c r="C921" s="70"/>
      <c r="D921" s="144"/>
      <c r="E921" s="74"/>
      <c r="F921" s="74"/>
      <c r="G921" s="76"/>
      <c r="H921" s="61"/>
      <c r="I921" s="61"/>
      <c r="J921" s="74"/>
      <c r="K921" s="74"/>
      <c r="L921" s="76"/>
      <c r="M921" s="61"/>
      <c r="N921" s="61"/>
      <c r="O921" s="74"/>
    </row>
    <row r="922" spans="1:15" ht="17.25" customHeight="1">
      <c r="A922" s="141" t="s">
        <v>375</v>
      </c>
      <c r="B922" s="67"/>
      <c r="C922" s="68">
        <v>613914</v>
      </c>
      <c r="D922" s="145" t="s">
        <v>351</v>
      </c>
      <c r="E922" s="61"/>
      <c r="F922" s="61">
        <v>100</v>
      </c>
      <c r="G922" s="77">
        <v>0</v>
      </c>
      <c r="H922" s="61">
        <f>IF(F922=0,0,IF(G922&gt;0,G922/F922*100,0))</f>
        <v>0</v>
      </c>
      <c r="I922" s="61"/>
      <c r="J922" s="61">
        <v>500</v>
      </c>
      <c r="K922" s="61">
        <v>100</v>
      </c>
      <c r="L922" s="77">
        <v>0</v>
      </c>
      <c r="M922" s="61">
        <f>IF(K922=0,0,IF(L922&gt;0,L922/K922*100,0))</f>
        <v>0</v>
      </c>
      <c r="N922" s="61"/>
      <c r="O922" s="61">
        <v>100</v>
      </c>
    </row>
    <row r="923" spans="1:15" ht="17.25" customHeight="1">
      <c r="A923" s="141" t="s">
        <v>375</v>
      </c>
      <c r="B923" s="72"/>
      <c r="C923" s="68">
        <v>613922</v>
      </c>
      <c r="D923" s="145" t="s">
        <v>230</v>
      </c>
      <c r="E923" s="74"/>
      <c r="F923" s="61">
        <v>0</v>
      </c>
      <c r="G923" s="77">
        <v>0</v>
      </c>
      <c r="H923" s="61">
        <f>IF(F923=0,0,IF(G923&gt;0,G923/F923*100,0))</f>
        <v>0</v>
      </c>
      <c r="I923" s="61"/>
      <c r="J923" s="61">
        <v>500</v>
      </c>
      <c r="K923" s="61">
        <v>0</v>
      </c>
      <c r="L923" s="77">
        <v>0</v>
      </c>
      <c r="M923" s="61">
        <f>IF(K923=0,0,IF(L923&gt;0,L923/K923*100,0))</f>
        <v>0</v>
      </c>
      <c r="N923" s="61"/>
      <c r="O923" s="61">
        <v>0</v>
      </c>
    </row>
    <row r="924" spans="1:15" ht="17.25" customHeight="1">
      <c r="A924" s="141" t="s">
        <v>375</v>
      </c>
      <c r="B924" s="72"/>
      <c r="C924" s="68">
        <v>613983</v>
      </c>
      <c r="D924" s="145" t="s">
        <v>96</v>
      </c>
      <c r="E924" s="74"/>
      <c r="F924" s="61">
        <v>200</v>
      </c>
      <c r="G924" s="77">
        <v>151.04</v>
      </c>
      <c r="H924" s="61">
        <f>IF(F924=0,0,IF(G924&gt;0,G924/F924*100,0))</f>
        <v>75.52</v>
      </c>
      <c r="I924" s="61"/>
      <c r="J924" s="61">
        <v>220</v>
      </c>
      <c r="K924" s="61">
        <v>250</v>
      </c>
      <c r="L924" s="77">
        <v>92.38</v>
      </c>
      <c r="M924" s="61">
        <f>IF(K924=0,0,IF(L924&gt;0,L924/K924*100,0))</f>
        <v>36.952</v>
      </c>
      <c r="N924" s="61"/>
      <c r="O924" s="61">
        <v>250</v>
      </c>
    </row>
    <row r="925" spans="1:15" ht="5.25" customHeight="1">
      <c r="A925" s="141"/>
      <c r="B925" s="72"/>
      <c r="C925" s="70"/>
      <c r="D925" s="144"/>
      <c r="E925" s="74"/>
      <c r="F925" s="74"/>
      <c r="G925" s="76"/>
      <c r="H925" s="61"/>
      <c r="I925" s="74"/>
      <c r="J925" s="83"/>
      <c r="K925" s="74"/>
      <c r="L925" s="76"/>
      <c r="M925" s="61"/>
      <c r="N925" s="61"/>
      <c r="O925" s="74"/>
    </row>
    <row r="926" spans="1:15" ht="23.25" customHeight="1">
      <c r="A926" s="141"/>
      <c r="B926" s="70">
        <v>61</v>
      </c>
      <c r="C926" s="72"/>
      <c r="D926" s="59" t="s">
        <v>161</v>
      </c>
      <c r="E926" s="218"/>
      <c r="F926" s="221">
        <f>F899+F904+F908</f>
        <v>68424</v>
      </c>
      <c r="G926" s="288">
        <f>G899+G904+G908</f>
        <v>67049.51999999999</v>
      </c>
      <c r="H926" s="218">
        <f>IF(F926=0,0,IF(G926&gt;0,G926/F926*100,0))</f>
        <v>97.99123114696596</v>
      </c>
      <c r="I926" s="218"/>
      <c r="J926" s="218"/>
      <c r="K926" s="221">
        <f>K899+K904+K908</f>
        <v>73750</v>
      </c>
      <c r="L926" s="288">
        <f>L899+L904+L908</f>
        <v>33179.719999999994</v>
      </c>
      <c r="M926" s="218">
        <f>IF(K926=0,0,IF(L926&gt;0,L926/K926*100,0))</f>
        <v>44.98945084745762</v>
      </c>
      <c r="N926" s="218"/>
      <c r="O926" s="221">
        <f>O899+O904+O908</f>
        <v>79400</v>
      </c>
    </row>
    <row r="927" spans="1:15" ht="4.5" customHeight="1">
      <c r="A927" s="141"/>
      <c r="B927" s="102"/>
      <c r="C927" s="102"/>
      <c r="D927" s="59"/>
      <c r="E927" s="59"/>
      <c r="F927" s="59"/>
      <c r="G927" s="277"/>
      <c r="H927" s="65"/>
      <c r="I927" s="59"/>
      <c r="J927" s="222"/>
      <c r="K927" s="59"/>
      <c r="L927" s="277"/>
      <c r="M927" s="65"/>
      <c r="N927" s="65"/>
      <c r="O927" s="59"/>
    </row>
    <row r="928" spans="1:15" ht="23.25" customHeight="1">
      <c r="A928" s="141"/>
      <c r="B928" s="102"/>
      <c r="C928" s="102"/>
      <c r="D928" s="144" t="s">
        <v>162</v>
      </c>
      <c r="E928" s="59"/>
      <c r="F928" s="59"/>
      <c r="G928" s="277"/>
      <c r="H928" s="65"/>
      <c r="I928" s="59"/>
      <c r="J928" s="222"/>
      <c r="K928" s="59"/>
      <c r="L928" s="277"/>
      <c r="M928" s="65"/>
      <c r="N928" s="65"/>
      <c r="O928" s="59"/>
    </row>
    <row r="929" spans="1:15" ht="18.75" customHeight="1">
      <c r="A929" s="141"/>
      <c r="B929" s="72">
        <v>821</v>
      </c>
      <c r="C929" s="70"/>
      <c r="D929" s="144" t="s">
        <v>338</v>
      </c>
      <c r="E929" s="74"/>
      <c r="F929" s="75">
        <f>F931</f>
        <v>0</v>
      </c>
      <c r="G929" s="256">
        <f>G931</f>
        <v>0</v>
      </c>
      <c r="H929" s="74">
        <f>IF(F929=0,0,IF(G929&gt;0,G929/F929*100,0))</f>
        <v>0</v>
      </c>
      <c r="I929" s="74"/>
      <c r="J929" s="74">
        <f>J931</f>
        <v>0</v>
      </c>
      <c r="K929" s="75">
        <f>K931</f>
        <v>0</v>
      </c>
      <c r="L929" s="256">
        <f>L931</f>
        <v>0</v>
      </c>
      <c r="M929" s="74">
        <f>IF(K929=0,0,IF(L929&gt;0,L929/K929*100,0))</f>
        <v>0</v>
      </c>
      <c r="N929" s="74"/>
      <c r="O929" s="75">
        <f>O931</f>
        <v>0</v>
      </c>
    </row>
    <row r="930" spans="1:15" ht="5.25" customHeight="1">
      <c r="A930" s="141"/>
      <c r="B930" s="72"/>
      <c r="C930" s="70"/>
      <c r="D930" s="144"/>
      <c r="E930" s="74"/>
      <c r="F930" s="74"/>
      <c r="G930" s="76"/>
      <c r="H930" s="61"/>
      <c r="I930" s="74"/>
      <c r="J930" s="83"/>
      <c r="K930" s="74"/>
      <c r="L930" s="76"/>
      <c r="M930" s="61"/>
      <c r="N930" s="61"/>
      <c r="O930" s="74"/>
    </row>
    <row r="931" spans="1:15" ht="18.75" customHeight="1">
      <c r="A931" s="141"/>
      <c r="B931" s="72"/>
      <c r="C931" s="70"/>
      <c r="D931" s="144" t="s">
        <v>225</v>
      </c>
      <c r="E931" s="74"/>
      <c r="F931" s="74">
        <f>SUM(F933:F933)</f>
        <v>0</v>
      </c>
      <c r="G931" s="76">
        <f>SUM(G933:G933)</f>
        <v>0</v>
      </c>
      <c r="H931" s="74">
        <f>IF(F931=0,0,IF(G931&gt;0,G931/F931*100,0))</f>
        <v>0</v>
      </c>
      <c r="I931" s="74"/>
      <c r="J931" s="74">
        <f>SUM(J933:J933)</f>
        <v>0</v>
      </c>
      <c r="K931" s="74">
        <f>SUM(K933:K933)</f>
        <v>0</v>
      </c>
      <c r="L931" s="76">
        <f>SUM(L933:L933)</f>
        <v>0</v>
      </c>
      <c r="M931" s="74">
        <f>IF(K931=0,0,IF(L931&gt;0,L931/K931*100,0))</f>
        <v>0</v>
      </c>
      <c r="N931" s="74"/>
      <c r="O931" s="74">
        <f>SUM(O933:O933)</f>
        <v>0</v>
      </c>
    </row>
    <row r="932" spans="1:15" ht="4.5" customHeight="1">
      <c r="A932" s="141"/>
      <c r="B932" s="72"/>
      <c r="C932" s="70"/>
      <c r="D932" s="144"/>
      <c r="E932" s="74"/>
      <c r="F932" s="74"/>
      <c r="G932" s="76"/>
      <c r="H932" s="61"/>
      <c r="I932" s="74"/>
      <c r="J932" s="83"/>
      <c r="K932" s="74"/>
      <c r="L932" s="76"/>
      <c r="M932" s="61"/>
      <c r="N932" s="61"/>
      <c r="O932" s="74"/>
    </row>
    <row r="933" spans="1:15" ht="17.25" customHeight="1">
      <c r="A933" s="141" t="s">
        <v>375</v>
      </c>
      <c r="B933" s="72"/>
      <c r="C933" s="68">
        <v>821312</v>
      </c>
      <c r="D933" s="145" t="s">
        <v>97</v>
      </c>
      <c r="E933" s="74"/>
      <c r="F933" s="61">
        <v>0</v>
      </c>
      <c r="G933" s="77">
        <v>0</v>
      </c>
      <c r="H933" s="61">
        <f>IF(F933=0,0,IF(G933&gt;0,G933/F933*100,0))</f>
        <v>0</v>
      </c>
      <c r="I933" s="74"/>
      <c r="J933" s="61">
        <v>0</v>
      </c>
      <c r="K933" s="61">
        <v>0</v>
      </c>
      <c r="L933" s="77">
        <v>0</v>
      </c>
      <c r="M933" s="61">
        <f>IF(K933=0,0,IF(L933&gt;0,L933/K933*100,0))</f>
        <v>0</v>
      </c>
      <c r="N933" s="61"/>
      <c r="O933" s="61">
        <v>0</v>
      </c>
    </row>
    <row r="934" spans="1:15" ht="3" customHeight="1">
      <c r="A934" s="141"/>
      <c r="B934" s="72"/>
      <c r="C934" s="68"/>
      <c r="D934" s="145"/>
      <c r="E934" s="74"/>
      <c r="F934" s="61"/>
      <c r="G934" s="77"/>
      <c r="H934" s="61"/>
      <c r="I934" s="74"/>
      <c r="J934" s="61"/>
      <c r="K934" s="61"/>
      <c r="L934" s="77"/>
      <c r="M934" s="61"/>
      <c r="N934" s="61"/>
      <c r="O934" s="61"/>
    </row>
    <row r="935" spans="1:15" ht="17.25" customHeight="1">
      <c r="A935" s="141"/>
      <c r="B935" s="167">
        <v>82</v>
      </c>
      <c r="C935" s="172"/>
      <c r="D935" s="157" t="s">
        <v>163</v>
      </c>
      <c r="E935" s="223"/>
      <c r="F935" s="212">
        <f>F929</f>
        <v>0</v>
      </c>
      <c r="G935" s="282">
        <f>G930</f>
        <v>0</v>
      </c>
      <c r="H935" s="74">
        <f>IF(F935=0,0,IF(G935&gt;0,G935/F935*100,0))</f>
        <v>0</v>
      </c>
      <c r="I935" s="212">
        <f>I930</f>
        <v>0</v>
      </c>
      <c r="J935" s="223"/>
      <c r="K935" s="212">
        <f>K929</f>
        <v>0</v>
      </c>
      <c r="L935" s="282">
        <f>L930</f>
        <v>0</v>
      </c>
      <c r="M935" s="74">
        <f>IF(K935=0,0,IF(L935&gt;0,L935/K935*100,0))</f>
        <v>0</v>
      </c>
      <c r="N935" s="74"/>
      <c r="O935" s="212">
        <f>O929</f>
        <v>0</v>
      </c>
    </row>
    <row r="936" spans="1:15" ht="5.25" customHeight="1" thickBot="1">
      <c r="A936" s="247"/>
      <c r="B936" s="162"/>
      <c r="C936" s="116"/>
      <c r="D936" s="234"/>
      <c r="E936" s="114"/>
      <c r="F936" s="113"/>
      <c r="G936" s="165"/>
      <c r="H936" s="113"/>
      <c r="I936" s="114"/>
      <c r="J936" s="113"/>
      <c r="K936" s="113"/>
      <c r="L936" s="165"/>
      <c r="M936" s="113"/>
      <c r="N936" s="113"/>
      <c r="O936" s="113"/>
    </row>
    <row r="937" spans="1:15" ht="46.5" customHeight="1" thickBot="1">
      <c r="A937" s="249"/>
      <c r="B937" s="250"/>
      <c r="C937" s="250"/>
      <c r="D937" s="251" t="s">
        <v>63</v>
      </c>
      <c r="E937" s="252">
        <v>46</v>
      </c>
      <c r="F937" s="253">
        <f>F926+F935</f>
        <v>68424</v>
      </c>
      <c r="G937" s="289">
        <f>G926+G935</f>
        <v>67049.51999999999</v>
      </c>
      <c r="H937" s="252">
        <f>IF(F937=0,0,IF(G937&gt;0,G937/F937*100,0))</f>
        <v>97.99123114696596</v>
      </c>
      <c r="I937" s="252"/>
      <c r="J937" s="252">
        <f>J908+J904+J899+J929</f>
        <v>61222</v>
      </c>
      <c r="K937" s="253">
        <f>K926+K935</f>
        <v>73750</v>
      </c>
      <c r="L937" s="289">
        <f>L926+L935</f>
        <v>33179.719999999994</v>
      </c>
      <c r="M937" s="252">
        <f>IF(K937=0,0,IF(L937&gt;0,L937/K937*100,0))</f>
        <v>44.98945084745762</v>
      </c>
      <c r="N937" s="252"/>
      <c r="O937" s="253">
        <f>O926+O935</f>
        <v>79400</v>
      </c>
    </row>
    <row r="938" spans="1:15" ht="46.5" customHeight="1" hidden="1">
      <c r="A938" s="210"/>
      <c r="B938" s="189"/>
      <c r="C938" s="189"/>
      <c r="D938" s="248"/>
      <c r="E938" s="224"/>
      <c r="F938" s="290"/>
      <c r="G938" s="290"/>
      <c r="H938" s="224"/>
      <c r="I938" s="224"/>
      <c r="J938" s="224"/>
      <c r="K938" s="224"/>
      <c r="L938" s="290"/>
      <c r="M938" s="224"/>
      <c r="N938" s="224"/>
      <c r="O938" s="224"/>
    </row>
    <row r="939" spans="1:15" ht="62.25" customHeight="1" hidden="1">
      <c r="A939" s="210"/>
      <c r="B939" s="189"/>
      <c r="C939" s="189"/>
      <c r="D939" s="248"/>
      <c r="E939" s="224"/>
      <c r="F939" s="290"/>
      <c r="G939" s="290"/>
      <c r="H939" s="224"/>
      <c r="I939" s="224"/>
      <c r="J939" s="224"/>
      <c r="K939" s="224"/>
      <c r="L939" s="290"/>
      <c r="M939" s="224"/>
      <c r="N939" s="224"/>
      <c r="O939" s="224"/>
    </row>
    <row r="940" spans="1:15" ht="23.25" customHeight="1" hidden="1">
      <c r="A940" s="210"/>
      <c r="B940" s="189"/>
      <c r="C940" s="189"/>
      <c r="D940" s="248"/>
      <c r="E940" s="224"/>
      <c r="F940" s="290"/>
      <c r="G940" s="290"/>
      <c r="H940" s="224"/>
      <c r="I940" s="224"/>
      <c r="J940" s="224"/>
      <c r="K940" s="224"/>
      <c r="L940" s="290"/>
      <c r="M940" s="224"/>
      <c r="N940" s="224"/>
      <c r="O940" s="224"/>
    </row>
    <row r="941" spans="1:15" ht="23.25" customHeight="1">
      <c r="A941" s="210"/>
      <c r="B941" s="189"/>
      <c r="C941" s="189"/>
      <c r="D941" s="248"/>
      <c r="E941" s="224"/>
      <c r="F941" s="290"/>
      <c r="G941" s="290"/>
      <c r="H941" s="224"/>
      <c r="I941" s="224"/>
      <c r="J941" s="224"/>
      <c r="K941" s="224"/>
      <c r="L941" s="290"/>
      <c r="M941" s="224"/>
      <c r="N941" s="224"/>
      <c r="O941" s="224"/>
    </row>
    <row r="942" spans="1:15" ht="23.25" customHeight="1">
      <c r="A942" s="210"/>
      <c r="B942" s="189"/>
      <c r="C942" s="189"/>
      <c r="D942" s="248"/>
      <c r="E942" s="224"/>
      <c r="F942" s="290"/>
      <c r="G942" s="290"/>
      <c r="H942" s="224"/>
      <c r="I942" s="224"/>
      <c r="J942" s="224"/>
      <c r="K942" s="224"/>
      <c r="L942" s="290"/>
      <c r="M942" s="224"/>
      <c r="N942" s="224"/>
      <c r="O942" s="224"/>
    </row>
    <row r="943" spans="1:15" ht="23.25" customHeight="1">
      <c r="A943" s="210"/>
      <c r="B943" s="189"/>
      <c r="C943" s="189"/>
      <c r="D943" s="248"/>
      <c r="E943" s="224"/>
      <c r="F943" s="290"/>
      <c r="G943" s="290"/>
      <c r="H943" s="224"/>
      <c r="I943" s="224"/>
      <c r="J943" s="224"/>
      <c r="K943" s="224"/>
      <c r="L943" s="290"/>
      <c r="M943" s="224"/>
      <c r="N943" s="224"/>
      <c r="O943" s="224"/>
    </row>
    <row r="944" spans="1:15" ht="23.25" customHeight="1">
      <c r="A944" s="210"/>
      <c r="B944" s="189"/>
      <c r="C944" s="189"/>
      <c r="D944" s="248"/>
      <c r="E944" s="224"/>
      <c r="F944" s="290"/>
      <c r="G944" s="290"/>
      <c r="H944" s="224"/>
      <c r="I944" s="224"/>
      <c r="J944" s="224"/>
      <c r="K944" s="224"/>
      <c r="L944" s="290"/>
      <c r="M944" s="224"/>
      <c r="N944" s="224"/>
      <c r="O944" s="224"/>
    </row>
    <row r="945" spans="1:15" ht="23.25" customHeight="1">
      <c r="A945" s="210"/>
      <c r="B945" s="189"/>
      <c r="C945" s="189"/>
      <c r="D945" s="248"/>
      <c r="E945" s="224"/>
      <c r="F945" s="290"/>
      <c r="G945" s="290"/>
      <c r="H945" s="224"/>
      <c r="I945" s="224"/>
      <c r="J945" s="224"/>
      <c r="K945" s="224"/>
      <c r="L945" s="290"/>
      <c r="M945" s="224"/>
      <c r="N945" s="224"/>
      <c r="O945" s="224"/>
    </row>
    <row r="946" spans="1:15" ht="23.25" customHeight="1">
      <c r="A946" s="210"/>
      <c r="B946" s="189"/>
      <c r="C946" s="189"/>
      <c r="D946" s="248"/>
      <c r="E946" s="224"/>
      <c r="F946" s="290"/>
      <c r="G946" s="290"/>
      <c r="H946" s="224"/>
      <c r="I946" s="224"/>
      <c r="J946" s="224"/>
      <c r="K946" s="224"/>
      <c r="L946" s="290"/>
      <c r="M946" s="224"/>
      <c r="N946" s="224"/>
      <c r="O946" s="224"/>
    </row>
    <row r="947" spans="1:15" ht="23.25" customHeight="1">
      <c r="A947" s="210"/>
      <c r="B947" s="189"/>
      <c r="C947" s="189"/>
      <c r="D947" s="248"/>
      <c r="E947" s="224"/>
      <c r="F947" s="290"/>
      <c r="G947" s="290"/>
      <c r="H947" s="224"/>
      <c r="I947" s="224"/>
      <c r="J947" s="224"/>
      <c r="K947" s="224"/>
      <c r="L947" s="290"/>
      <c r="M947" s="224"/>
      <c r="N947" s="224"/>
      <c r="O947" s="224"/>
    </row>
    <row r="948" spans="1:15" ht="23.25" customHeight="1">
      <c r="A948" s="210"/>
      <c r="B948" s="189"/>
      <c r="C948" s="189"/>
      <c r="D948" s="248"/>
      <c r="E948" s="224"/>
      <c r="F948" s="290"/>
      <c r="G948" s="290"/>
      <c r="H948" s="224"/>
      <c r="I948" s="224"/>
      <c r="J948" s="224"/>
      <c r="K948" s="224"/>
      <c r="L948" s="290"/>
      <c r="M948" s="224"/>
      <c r="N948" s="224"/>
      <c r="O948" s="224"/>
    </row>
    <row r="949" spans="1:15" ht="23.25" customHeight="1">
      <c r="A949" s="210"/>
      <c r="B949" s="189"/>
      <c r="C949" s="189"/>
      <c r="D949" s="248"/>
      <c r="E949" s="224"/>
      <c r="F949" s="290"/>
      <c r="G949" s="290"/>
      <c r="H949" s="224"/>
      <c r="I949" s="224"/>
      <c r="J949" s="224"/>
      <c r="K949" s="224"/>
      <c r="L949" s="290"/>
      <c r="M949" s="224"/>
      <c r="N949" s="224"/>
      <c r="O949" s="224"/>
    </row>
    <row r="950" spans="1:15" ht="23.25" customHeight="1">
      <c r="A950" s="210"/>
      <c r="B950" s="189"/>
      <c r="C950" s="189"/>
      <c r="D950" s="248"/>
      <c r="E950" s="224"/>
      <c r="F950" s="290"/>
      <c r="G950" s="290"/>
      <c r="H950" s="224"/>
      <c r="I950" s="224"/>
      <c r="J950" s="224"/>
      <c r="K950" s="224"/>
      <c r="L950" s="290"/>
      <c r="M950" s="224"/>
      <c r="N950" s="224"/>
      <c r="O950" s="224"/>
    </row>
    <row r="951" spans="1:15" ht="23.25" customHeight="1">
      <c r="A951" s="210"/>
      <c r="B951" s="189"/>
      <c r="C951" s="189"/>
      <c r="D951" s="248"/>
      <c r="E951" s="224"/>
      <c r="F951" s="290"/>
      <c r="G951" s="290"/>
      <c r="H951" s="224"/>
      <c r="I951" s="224"/>
      <c r="J951" s="224"/>
      <c r="K951" s="224"/>
      <c r="L951" s="290"/>
      <c r="M951" s="224"/>
      <c r="N951" s="224"/>
      <c r="O951" s="224"/>
    </row>
    <row r="952" spans="1:15" ht="23.25" customHeight="1">
      <c r="A952" s="210"/>
      <c r="B952" s="189"/>
      <c r="C952" s="189"/>
      <c r="D952" s="248"/>
      <c r="E952" s="224"/>
      <c r="F952" s="290"/>
      <c r="G952" s="290"/>
      <c r="H952" s="224"/>
      <c r="I952" s="224"/>
      <c r="J952" s="224"/>
      <c r="K952" s="224"/>
      <c r="L952" s="290"/>
      <c r="M952" s="224"/>
      <c r="N952" s="224"/>
      <c r="O952" s="224"/>
    </row>
    <row r="953" spans="1:15" ht="25.5" customHeight="1">
      <c r="A953" s="424"/>
      <c r="B953" s="424"/>
      <c r="C953" s="424"/>
      <c r="D953" s="424"/>
      <c r="E953" s="59"/>
      <c r="F953" s="419" t="s">
        <v>497</v>
      </c>
      <c r="G953" s="420"/>
      <c r="H953" s="421"/>
      <c r="I953" s="61"/>
      <c r="J953" s="419" t="s">
        <v>498</v>
      </c>
      <c r="K953" s="420"/>
      <c r="L953" s="420"/>
      <c r="M953" s="420"/>
      <c r="N953" s="59"/>
      <c r="O953" s="425" t="s">
        <v>499</v>
      </c>
    </row>
    <row r="954" spans="1:15" ht="52.5" customHeight="1">
      <c r="A954" s="423" t="s">
        <v>392</v>
      </c>
      <c r="B954" s="423"/>
      <c r="C954" s="423"/>
      <c r="D954" s="63" t="s">
        <v>300</v>
      </c>
      <c r="E954" s="64"/>
      <c r="F954" s="254" t="s">
        <v>201</v>
      </c>
      <c r="G954" s="254" t="s">
        <v>204</v>
      </c>
      <c r="H954" s="64" t="s">
        <v>205</v>
      </c>
      <c r="I954" s="65"/>
      <c r="J954" s="64" t="s">
        <v>201</v>
      </c>
      <c r="K954" s="64" t="s">
        <v>201</v>
      </c>
      <c r="L954" s="254" t="s">
        <v>204</v>
      </c>
      <c r="M954" s="64" t="s">
        <v>205</v>
      </c>
      <c r="N954" s="64"/>
      <c r="O954" s="426"/>
    </row>
    <row r="955" spans="1:15" ht="30" customHeight="1">
      <c r="A955" s="62" t="s">
        <v>374</v>
      </c>
      <c r="B955" s="62" t="s">
        <v>206</v>
      </c>
      <c r="C955" s="62" t="s">
        <v>210</v>
      </c>
      <c r="D955" s="63"/>
      <c r="E955" s="65"/>
      <c r="F955" s="255" t="s">
        <v>207</v>
      </c>
      <c r="G955" s="255" t="s">
        <v>207</v>
      </c>
      <c r="H955" s="65" t="s">
        <v>208</v>
      </c>
      <c r="I955" s="65"/>
      <c r="J955" s="65" t="s">
        <v>207</v>
      </c>
      <c r="K955" s="65" t="s">
        <v>207</v>
      </c>
      <c r="L955" s="255" t="s">
        <v>207</v>
      </c>
      <c r="M955" s="65" t="s">
        <v>208</v>
      </c>
      <c r="N955" s="65"/>
      <c r="O955" s="65" t="s">
        <v>207</v>
      </c>
    </row>
    <row r="956" spans="1:15" ht="5.25" customHeight="1">
      <c r="A956" s="67"/>
      <c r="B956" s="67"/>
      <c r="C956" s="96"/>
      <c r="D956" s="64"/>
      <c r="E956" s="195"/>
      <c r="F956" s="77"/>
      <c r="G956" s="77"/>
      <c r="H956" s="61"/>
      <c r="I956" s="61"/>
      <c r="J956" s="61"/>
      <c r="K956" s="61"/>
      <c r="L956" s="77"/>
      <c r="M956" s="61"/>
      <c r="N956" s="61"/>
      <c r="O956" s="61"/>
    </row>
    <row r="957" spans="1:15" ht="34.5" customHeight="1">
      <c r="A957" s="72"/>
      <c r="B957" s="72"/>
      <c r="C957" s="70"/>
      <c r="D957" s="71" t="s">
        <v>181</v>
      </c>
      <c r="E957" s="74">
        <v>18</v>
      </c>
      <c r="F957" s="268">
        <f>F937+F891+F601</f>
        <v>7805634</v>
      </c>
      <c r="G957" s="268">
        <f>G937+G891+G601</f>
        <v>6798565.38</v>
      </c>
      <c r="H957" s="74">
        <f>IF(F957=0,0,IF(G957&gt;0,G957/F957*100,0))</f>
        <v>87.0981829278698</v>
      </c>
      <c r="I957" s="74"/>
      <c r="J957" s="74" t="e">
        <f>J959+J963</f>
        <v>#REF!</v>
      </c>
      <c r="K957" s="170">
        <f>K937+K891+K601</f>
        <v>8372043</v>
      </c>
      <c r="L957" s="268">
        <f>L937+L891+L601</f>
        <v>2971679.17</v>
      </c>
      <c r="M957" s="74">
        <f>IF(K957=0,0,IF(L957&gt;0,L957/K957*100,0))</f>
        <v>35.49526883700908</v>
      </c>
      <c r="N957" s="74"/>
      <c r="O957" s="170">
        <f>O937+O891+O601</f>
        <v>9084112</v>
      </c>
    </row>
    <row r="958" spans="1:15" ht="5.25" customHeight="1">
      <c r="A958" s="72"/>
      <c r="B958" s="72"/>
      <c r="C958" s="70"/>
      <c r="D958" s="144"/>
      <c r="E958" s="74"/>
      <c r="F958" s="268"/>
      <c r="G958" s="256"/>
      <c r="H958" s="61"/>
      <c r="I958" s="74"/>
      <c r="J958" s="74"/>
      <c r="K958" s="170"/>
      <c r="L958" s="256"/>
      <c r="M958" s="61"/>
      <c r="N958" s="61"/>
      <c r="O958" s="170"/>
    </row>
    <row r="959" spans="1:15" ht="48.75" customHeight="1">
      <c r="A959" s="72"/>
      <c r="B959" s="72"/>
      <c r="C959" s="70"/>
      <c r="D959" s="71" t="s">
        <v>182</v>
      </c>
      <c r="E959" s="74"/>
      <c r="F959" s="268">
        <f>F937+F893+F601</f>
        <v>7855634</v>
      </c>
      <c r="G959" s="268">
        <f>G937+G893+G601</f>
        <v>6798565.38</v>
      </c>
      <c r="H959" s="74">
        <f>IF(F959=0,0,IF(G959&gt;0,G959/F959*100,0))</f>
        <v>86.54381530504094</v>
      </c>
      <c r="I959" s="74"/>
      <c r="J959" s="74">
        <f>J961</f>
        <v>50000</v>
      </c>
      <c r="K959" s="170">
        <f>K937+K893+K601</f>
        <v>8422043</v>
      </c>
      <c r="L959" s="268">
        <f>L937+L893+L601</f>
        <v>2971679.17</v>
      </c>
      <c r="M959" s="74">
        <f>IF(K959=0,0,IF(L959&gt;0,L959/K959*100,0))</f>
        <v>35.284540461263376</v>
      </c>
      <c r="N959" s="74"/>
      <c r="O959" s="170">
        <f>O937+O893+O601</f>
        <v>9134112</v>
      </c>
    </row>
    <row r="960" spans="1:15" ht="4.5" customHeight="1">
      <c r="A960" s="67"/>
      <c r="B960" s="67"/>
      <c r="C960" s="68"/>
      <c r="D960" s="145"/>
      <c r="E960" s="61"/>
      <c r="F960" s="275"/>
      <c r="G960" s="77"/>
      <c r="H960" s="61"/>
      <c r="I960" s="61"/>
      <c r="J960" s="61"/>
      <c r="K960" s="192"/>
      <c r="L960" s="77"/>
      <c r="M960" s="61"/>
      <c r="N960" s="61"/>
      <c r="O960" s="192"/>
    </row>
    <row r="961" spans="1:15" ht="20.25" customHeight="1">
      <c r="A961" s="72"/>
      <c r="B961" s="72"/>
      <c r="C961" s="70"/>
      <c r="D961" s="168" t="s">
        <v>169</v>
      </c>
      <c r="E961" s="74"/>
      <c r="F961" s="270">
        <v>397331</v>
      </c>
      <c r="G961" s="76">
        <v>1344458.92</v>
      </c>
      <c r="H961" s="74">
        <f>IF(F961=0,0,IF(G961&gt;0,G961/F961*100,0))</f>
        <v>338.37252064399706</v>
      </c>
      <c r="I961" s="74"/>
      <c r="J961" s="74">
        <v>50000</v>
      </c>
      <c r="K961" s="169">
        <v>696820</v>
      </c>
      <c r="L961" s="76">
        <v>1724430.59</v>
      </c>
      <c r="M961" s="74">
        <f>IF(K961=0,0,IF(L961&gt;0,L961/K961*100,0))</f>
        <v>247.4714546080767</v>
      </c>
      <c r="N961" s="74"/>
      <c r="O961" s="74">
        <f>O206-O601-O839-O926-O888</f>
        <v>642070</v>
      </c>
    </row>
    <row r="962" spans="1:15" ht="3.75" customHeight="1">
      <c r="A962" s="67"/>
      <c r="B962" s="67"/>
      <c r="C962" s="96"/>
      <c r="D962" s="192"/>
      <c r="E962" s="61"/>
      <c r="F962" s="275"/>
      <c r="G962" s="77"/>
      <c r="H962" s="61"/>
      <c r="I962" s="61"/>
      <c r="J962" s="61"/>
      <c r="K962" s="192"/>
      <c r="L962" s="77"/>
      <c r="M962" s="61"/>
      <c r="N962" s="61"/>
      <c r="O962" s="61"/>
    </row>
    <row r="963" spans="1:15" ht="17.25" customHeight="1">
      <c r="A963" s="226"/>
      <c r="B963" s="226"/>
      <c r="C963" s="97"/>
      <c r="D963" s="168" t="s">
        <v>170</v>
      </c>
      <c r="E963" s="83"/>
      <c r="F963" s="270">
        <v>-90889</v>
      </c>
      <c r="G963" s="76">
        <v>811930.06</v>
      </c>
      <c r="H963" s="74">
        <f>IF(F963=0,0,IF(G963&gt;0,G963/F963*100,0))</f>
        <v>-893.320489828252</v>
      </c>
      <c r="I963" s="83"/>
      <c r="J963" s="74" t="e">
        <f>#REF!</f>
        <v>#REF!</v>
      </c>
      <c r="K963" s="169">
        <v>0</v>
      </c>
      <c r="L963" s="76">
        <v>1588766.94</v>
      </c>
      <c r="M963" s="74">
        <f>IF(K963=0,0,IF(L963&gt;0,L963/K963*100,0))</f>
        <v>0</v>
      </c>
      <c r="N963" s="74"/>
      <c r="O963" s="169">
        <f>O215-O959</f>
        <v>-320505</v>
      </c>
    </row>
    <row r="964" spans="1:15" ht="5.25" customHeight="1">
      <c r="A964" s="67"/>
      <c r="B964" s="67"/>
      <c r="C964" s="68"/>
      <c r="D964" s="227"/>
      <c r="E964" s="61"/>
      <c r="F964" s="275"/>
      <c r="G964" s="77"/>
      <c r="H964" s="61"/>
      <c r="I964" s="61"/>
      <c r="J964" s="61"/>
      <c r="K964" s="192"/>
      <c r="L964" s="77"/>
      <c r="M964" s="61"/>
      <c r="N964" s="61"/>
      <c r="O964" s="169"/>
    </row>
    <row r="965" spans="1:15" s="32" customFormat="1" ht="16.5" customHeight="1">
      <c r="A965" s="294"/>
      <c r="B965" s="294"/>
      <c r="C965" s="295"/>
      <c r="D965" s="334" t="s">
        <v>424</v>
      </c>
      <c r="E965" s="296"/>
      <c r="F965" s="293">
        <v>90889</v>
      </c>
      <c r="G965" s="293">
        <v>0</v>
      </c>
      <c r="H965" s="292">
        <v>0</v>
      </c>
      <c r="I965" s="297"/>
      <c r="J965" s="296"/>
      <c r="K965" s="296">
        <v>0</v>
      </c>
      <c r="L965" s="293">
        <v>0</v>
      </c>
      <c r="M965" s="292">
        <v>0</v>
      </c>
      <c r="N965" s="292"/>
      <c r="O965" s="296">
        <v>320505</v>
      </c>
    </row>
    <row r="966" spans="1:15" ht="19.5" customHeight="1">
      <c r="A966" s="72"/>
      <c r="B966" s="72"/>
      <c r="C966" s="140"/>
      <c r="D966" s="298" t="s">
        <v>171</v>
      </c>
      <c r="E966" s="74"/>
      <c r="F966" s="270">
        <v>0</v>
      </c>
      <c r="G966" s="270">
        <v>811930.06</v>
      </c>
      <c r="H966" s="61">
        <f>IF(F966=0,0,IF(G966&gt;0,G966/F966*100,0))</f>
        <v>0</v>
      </c>
      <c r="I966" s="61"/>
      <c r="J966" s="169"/>
      <c r="K966" s="169">
        <v>0</v>
      </c>
      <c r="L966" s="270">
        <v>1588766.94</v>
      </c>
      <c r="M966" s="61">
        <f>IF(K966=0,0,IF(L966&gt;0,L966/K966*100,0))</f>
        <v>0</v>
      </c>
      <c r="N966" s="61"/>
      <c r="O966" s="169">
        <v>0</v>
      </c>
    </row>
    <row r="967" spans="1:15" ht="18.75" customHeight="1">
      <c r="A967" s="162"/>
      <c r="B967" s="162"/>
      <c r="C967" s="333"/>
      <c r="D967" s="336" t="s">
        <v>511</v>
      </c>
      <c r="E967" s="114"/>
      <c r="F967" s="293">
        <v>0</v>
      </c>
      <c r="G967" s="293">
        <v>818589.59</v>
      </c>
      <c r="H967" s="297">
        <v>0</v>
      </c>
      <c r="I967" s="297"/>
      <c r="J967" s="296"/>
      <c r="K967" s="296">
        <v>0</v>
      </c>
      <c r="L967" s="293">
        <v>0</v>
      </c>
      <c r="M967" s="297">
        <v>0</v>
      </c>
      <c r="N967" s="297"/>
      <c r="O967" s="296">
        <v>0</v>
      </c>
    </row>
    <row r="968" spans="1:15" s="32" customFormat="1" ht="29.25" customHeight="1" thickBot="1">
      <c r="A968" s="299"/>
      <c r="B968" s="299"/>
      <c r="C968" s="300"/>
      <c r="D968" s="301" t="s">
        <v>49</v>
      </c>
      <c r="E968" s="302"/>
      <c r="F968" s="303">
        <v>0</v>
      </c>
      <c r="G968" s="303">
        <v>0</v>
      </c>
      <c r="H968" s="304">
        <f>IF(F968=0,0,IF(G968&gt;0,G968/F968*100,0))</f>
        <v>0</v>
      </c>
      <c r="I968" s="304"/>
      <c r="J968" s="302"/>
      <c r="K968" s="302">
        <v>0</v>
      </c>
      <c r="L968" s="303">
        <v>0</v>
      </c>
      <c r="M968" s="304">
        <f>IF(K968=0,0,IF(L968&gt;0,L968/K968*100,0))</f>
        <v>0</v>
      </c>
      <c r="N968" s="304"/>
      <c r="O968" s="302">
        <v>0</v>
      </c>
    </row>
    <row r="969" ht="15" customHeight="1">
      <c r="D969" s="81"/>
    </row>
    <row r="970" spans="8:14" ht="15" customHeight="1">
      <c r="H970" s="66"/>
      <c r="M970" s="66"/>
      <c r="N970" s="66"/>
    </row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spans="1:15" ht="1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 s="408"/>
    </row>
    <row r="979" spans="1:15" ht="1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 s="408"/>
    </row>
    <row r="980" spans="1:15" ht="1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 s="408"/>
    </row>
    <row r="981" spans="1:15" ht="1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 s="408"/>
    </row>
    <row r="982" spans="1:15" ht="1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 s="408"/>
    </row>
    <row r="983" spans="1:15" ht="1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 s="408"/>
    </row>
    <row r="984" spans="1:15" ht="1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 s="408"/>
    </row>
    <row r="985" spans="1:15" ht="1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 s="408"/>
    </row>
    <row r="986" spans="1:15" ht="1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 s="408"/>
    </row>
    <row r="987" spans="1:15" ht="1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 s="408"/>
    </row>
    <row r="988" spans="1:15" ht="1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 s="408"/>
    </row>
    <row r="989" spans="1:15" ht="1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 s="408"/>
    </row>
    <row r="990" spans="1:15" ht="1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 s="408"/>
    </row>
    <row r="991" spans="1:15" ht="1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 s="408"/>
    </row>
    <row r="992" spans="1:15" ht="1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 s="408"/>
    </row>
    <row r="993" spans="1:15" ht="1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 s="408"/>
    </row>
    <row r="994" spans="1:15" ht="1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 s="408"/>
    </row>
    <row r="995" spans="1:15" ht="1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 s="408"/>
    </row>
    <row r="996" spans="1:15" ht="1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 s="408"/>
    </row>
    <row r="997" spans="1:15" ht="1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 s="408"/>
    </row>
    <row r="998" spans="1:15" ht="1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 s="408"/>
    </row>
    <row r="999" spans="1:15" ht="1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 s="408"/>
    </row>
    <row r="1000" spans="1:15" ht="1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 s="408"/>
    </row>
    <row r="1001" spans="1:15" ht="1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 s="408"/>
    </row>
    <row r="1002" spans="1:15" ht="1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 s="408"/>
    </row>
    <row r="1003" spans="1:15" ht="1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 s="408"/>
    </row>
    <row r="1004" spans="1:15" ht="1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 s="408"/>
    </row>
    <row r="1005" spans="1:15" ht="1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 s="408"/>
    </row>
    <row r="1006" spans="1:15" ht="1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 s="408"/>
    </row>
    <row r="1007" spans="1:15" ht="1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 s="408"/>
    </row>
    <row r="1008" spans="1:15" ht="1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 s="408"/>
    </row>
    <row r="1009" spans="1:15" ht="1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 s="408"/>
    </row>
    <row r="1010" spans="1:15" ht="1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 s="408"/>
    </row>
    <row r="1011" spans="1:15" ht="1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 s="408"/>
    </row>
    <row r="1012" spans="1:15" ht="1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 s="408"/>
    </row>
    <row r="1013" spans="1:15" ht="1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 s="408"/>
    </row>
    <row r="1014" spans="1:15" ht="1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 s="408"/>
    </row>
    <row r="1015" spans="1:15" ht="1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 s="408"/>
    </row>
    <row r="1016" spans="1:15" ht="1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 s="408"/>
    </row>
    <row r="1017" spans="1:15" ht="1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 s="408"/>
    </row>
    <row r="1018" spans="1:15" ht="1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 s="408"/>
    </row>
    <row r="1019" spans="1:15" ht="1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 s="408"/>
    </row>
    <row r="1020" spans="1:15" ht="1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 s="408"/>
    </row>
    <row r="1021" spans="1:15" ht="1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 s="408"/>
    </row>
    <row r="1022" spans="1:15" ht="1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 s="408"/>
    </row>
    <row r="1023" spans="1:15" ht="1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 s="408"/>
    </row>
    <row r="1024" spans="1:15" ht="1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 s="408"/>
    </row>
    <row r="1025" spans="1:15" ht="1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 s="408"/>
    </row>
    <row r="1026" spans="1:15" ht="1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 s="408"/>
    </row>
    <row r="1027" spans="1:15" ht="1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 s="408"/>
    </row>
    <row r="1028" spans="1:15" ht="1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 s="408"/>
    </row>
    <row r="1029" spans="1:15" ht="1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 s="408"/>
    </row>
    <row r="1030" spans="1:15" ht="1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 s="408"/>
    </row>
    <row r="1031" spans="1:15" ht="1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 s="408"/>
    </row>
    <row r="1032" spans="1:15" ht="1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 s="408"/>
    </row>
    <row r="1033" spans="1:15" ht="1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 s="408"/>
    </row>
    <row r="1034" spans="1:15" ht="1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 s="408"/>
    </row>
    <row r="1035" spans="1:15" ht="1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 s="408"/>
    </row>
    <row r="1036" spans="1:15" ht="1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 s="408"/>
    </row>
    <row r="1037" spans="1:15" ht="1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 s="408"/>
    </row>
    <row r="1038" spans="1:15" ht="1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 s="408"/>
    </row>
    <row r="1039" spans="1:15" ht="1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 s="408"/>
    </row>
    <row r="1040" spans="1:15" ht="1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 s="408"/>
    </row>
    <row r="1041" spans="1:15" ht="1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 s="408"/>
    </row>
    <row r="1042" spans="1:15" ht="1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 s="408"/>
    </row>
    <row r="1043" spans="1:15" ht="1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 s="408"/>
    </row>
    <row r="1044" spans="1:15" ht="1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 s="408"/>
    </row>
    <row r="1045" spans="1:15" ht="1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 s="408"/>
    </row>
  </sheetData>
  <sheetProtection/>
  <mergeCells count="153">
    <mergeCell ref="J916:M916"/>
    <mergeCell ref="O916:O917"/>
    <mergeCell ref="A917:C917"/>
    <mergeCell ref="O741:O742"/>
    <mergeCell ref="O538:O539"/>
    <mergeCell ref="O695:O696"/>
    <mergeCell ref="O716:O717"/>
    <mergeCell ref="O571:O572"/>
    <mergeCell ref="A619:C619"/>
    <mergeCell ref="A741:D741"/>
    <mergeCell ref="O953:O954"/>
    <mergeCell ref="O765:O766"/>
    <mergeCell ref="O786:O787"/>
    <mergeCell ref="O813:O814"/>
    <mergeCell ref="O842:O843"/>
    <mergeCell ref="O876:O877"/>
    <mergeCell ref="O181:O182"/>
    <mergeCell ref="O232:O233"/>
    <mergeCell ref="O273:O274"/>
    <mergeCell ref="O300:O301"/>
    <mergeCell ref="O326:O327"/>
    <mergeCell ref="A539:C539"/>
    <mergeCell ref="O353:O354"/>
    <mergeCell ref="O403:O404"/>
    <mergeCell ref="C536:O536"/>
    <mergeCell ref="J538:M538"/>
    <mergeCell ref="O618:O619"/>
    <mergeCell ref="O662:O663"/>
    <mergeCell ref="A717:C717"/>
    <mergeCell ref="J662:M662"/>
    <mergeCell ref="A572:C572"/>
    <mergeCell ref="F662:H662"/>
    <mergeCell ref="A662:D662"/>
    <mergeCell ref="J765:M765"/>
    <mergeCell ref="A695:D695"/>
    <mergeCell ref="J695:M695"/>
    <mergeCell ref="A696:C696"/>
    <mergeCell ref="J716:M716"/>
    <mergeCell ref="A787:C787"/>
    <mergeCell ref="A766:C766"/>
    <mergeCell ref="A876:D876"/>
    <mergeCell ref="J876:M876"/>
    <mergeCell ref="A842:D842"/>
    <mergeCell ref="A843:C843"/>
    <mergeCell ref="A813:D813"/>
    <mergeCell ref="F813:H813"/>
    <mergeCell ref="F876:H876"/>
    <mergeCell ref="J813:M813"/>
    <mergeCell ref="A3:C3"/>
    <mergeCell ref="A2:D2"/>
    <mergeCell ref="A44:D44"/>
    <mergeCell ref="A87:D87"/>
    <mergeCell ref="J2:M2"/>
    <mergeCell ref="A451:C451"/>
    <mergeCell ref="A273:D273"/>
    <mergeCell ref="A300:D300"/>
    <mergeCell ref="J300:M300"/>
    <mergeCell ref="A157:C157"/>
    <mergeCell ref="A477:D477"/>
    <mergeCell ref="F2:H2"/>
    <mergeCell ref="F44:H44"/>
    <mergeCell ref="J44:M44"/>
    <mergeCell ref="J87:M87"/>
    <mergeCell ref="J477:M477"/>
    <mergeCell ref="A45:C45"/>
    <mergeCell ref="A181:D181"/>
    <mergeCell ref="J181:M181"/>
    <mergeCell ref="A182:C182"/>
    <mergeCell ref="O375:O376"/>
    <mergeCell ref="A533:O534"/>
    <mergeCell ref="O423:O424"/>
    <mergeCell ref="O450:O451"/>
    <mergeCell ref="O477:O478"/>
    <mergeCell ref="J353:M353"/>
    <mergeCell ref="A450:D450"/>
    <mergeCell ref="A376:C376"/>
    <mergeCell ref="A478:C478"/>
    <mergeCell ref="A403:D403"/>
    <mergeCell ref="A954:C954"/>
    <mergeCell ref="A663:C663"/>
    <mergeCell ref="A716:D716"/>
    <mergeCell ref="A742:C742"/>
    <mergeCell ref="A765:D765"/>
    <mergeCell ref="A814:C814"/>
    <mergeCell ref="A877:C877"/>
    <mergeCell ref="A786:D786"/>
    <mergeCell ref="A916:D916"/>
    <mergeCell ref="A953:D953"/>
    <mergeCell ref="A274:C274"/>
    <mergeCell ref="A88:C88"/>
    <mergeCell ref="A124:D124"/>
    <mergeCell ref="J124:M124"/>
    <mergeCell ref="A125:C125"/>
    <mergeCell ref="A156:D156"/>
    <mergeCell ref="J156:M156"/>
    <mergeCell ref="A233:C233"/>
    <mergeCell ref="F273:H273"/>
    <mergeCell ref="A301:C301"/>
    <mergeCell ref="A326:D326"/>
    <mergeCell ref="J326:M326"/>
    <mergeCell ref="A327:C327"/>
    <mergeCell ref="J423:M423"/>
    <mergeCell ref="J450:M450"/>
    <mergeCell ref="A424:C424"/>
    <mergeCell ref="A354:C354"/>
    <mergeCell ref="A375:D375"/>
    <mergeCell ref="J375:M375"/>
    <mergeCell ref="A571:D571"/>
    <mergeCell ref="J571:M571"/>
    <mergeCell ref="F571:H571"/>
    <mergeCell ref="F618:H618"/>
    <mergeCell ref="J953:M953"/>
    <mergeCell ref="J786:M786"/>
    <mergeCell ref="J741:M741"/>
    <mergeCell ref="J618:M618"/>
    <mergeCell ref="A618:D618"/>
    <mergeCell ref="J842:M842"/>
    <mergeCell ref="J403:M403"/>
    <mergeCell ref="A538:D538"/>
    <mergeCell ref="A423:D423"/>
    <mergeCell ref="F450:H450"/>
    <mergeCell ref="F477:H477"/>
    <mergeCell ref="O2:O3"/>
    <mergeCell ref="O44:O45"/>
    <mergeCell ref="O87:O88"/>
    <mergeCell ref="O124:O125"/>
    <mergeCell ref="O156:O157"/>
    <mergeCell ref="A404:C404"/>
    <mergeCell ref="A232:D232"/>
    <mergeCell ref="J273:M273"/>
    <mergeCell ref="J232:M232"/>
    <mergeCell ref="A353:D353"/>
    <mergeCell ref="F87:H87"/>
    <mergeCell ref="F124:H124"/>
    <mergeCell ref="F156:H156"/>
    <mergeCell ref="F181:H181"/>
    <mergeCell ref="F232:H232"/>
    <mergeCell ref="F538:I538"/>
    <mergeCell ref="F300:H300"/>
    <mergeCell ref="F326:H326"/>
    <mergeCell ref="F353:H353"/>
    <mergeCell ref="F375:H375"/>
    <mergeCell ref="F403:H403"/>
    <mergeCell ref="F423:H423"/>
    <mergeCell ref="E532:F532"/>
    <mergeCell ref="F953:H953"/>
    <mergeCell ref="F695:H695"/>
    <mergeCell ref="F716:H716"/>
    <mergeCell ref="F741:H741"/>
    <mergeCell ref="F765:H765"/>
    <mergeCell ref="F786:H786"/>
    <mergeCell ref="F842:H842"/>
    <mergeCell ref="F916:H916"/>
  </mergeCells>
  <printOptions/>
  <pageMargins left="0.2362204724409449" right="0.2362204724409449" top="0.7086614173228347" bottom="0.31496062992125984" header="0.5118110236220472" footer="0.11811023622047245"/>
  <pageSetup firstPageNumber="459" useFirstPageNumber="1" fitToHeight="0" fitToWidth="1" horizontalDpi="600" verticalDpi="600" orientation="landscape" paperSize="9" scale="81" r:id="rId2"/>
  <headerFooter alignWithMargins="0">
    <oddHeader>&amp;C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2:G49"/>
  <sheetViews>
    <sheetView zoomScalePageLayoutView="0" workbookViewId="0" topLeftCell="A25">
      <selection activeCell="L6" sqref="L6"/>
    </sheetView>
  </sheetViews>
  <sheetFormatPr defaultColWidth="9.140625" defaultRowHeight="12.75"/>
  <cols>
    <col min="1" max="1" width="13.421875" style="0" customWidth="1"/>
    <col min="2" max="2" width="36.57421875" style="0" customWidth="1"/>
    <col min="3" max="3" width="0.13671875" style="0" customWidth="1"/>
    <col min="4" max="4" width="19.57421875" style="0" hidden="1" customWidth="1"/>
    <col min="5" max="5" width="13.00390625" style="0" customWidth="1"/>
    <col min="6" max="6" width="13.28125" style="325" customWidth="1"/>
  </cols>
  <sheetData>
    <row r="2" spans="1:7" ht="15.75">
      <c r="A2" s="409" t="s">
        <v>133</v>
      </c>
      <c r="B2" s="432"/>
      <c r="C2" s="432"/>
      <c r="D2" s="432"/>
      <c r="E2" s="432"/>
      <c r="F2" s="432"/>
      <c r="G2" s="432"/>
    </row>
    <row r="3" spans="1:7" ht="15.75">
      <c r="A3" s="409" t="s">
        <v>562</v>
      </c>
      <c r="B3" s="432"/>
      <c r="C3" s="432"/>
      <c r="D3" s="432"/>
      <c r="E3" s="432"/>
      <c r="F3" s="432"/>
      <c r="G3" s="432"/>
    </row>
    <row r="4" ht="15.75">
      <c r="D4" s="13"/>
    </row>
    <row r="5" ht="15.75">
      <c r="D5" s="3"/>
    </row>
    <row r="6" spans="4:7" ht="15.75">
      <c r="D6" s="2"/>
      <c r="E6" s="325"/>
      <c r="F6" s="326"/>
      <c r="G6" s="325"/>
    </row>
    <row r="7" spans="1:7" ht="15.75">
      <c r="A7" s="27" t="s">
        <v>134</v>
      </c>
      <c r="B7" s="241" t="s">
        <v>135</v>
      </c>
      <c r="C7" s="4"/>
      <c r="D7" s="18"/>
      <c r="E7" s="343" t="s">
        <v>136</v>
      </c>
      <c r="F7" s="343" t="s">
        <v>136</v>
      </c>
      <c r="G7" s="344"/>
    </row>
    <row r="8" spans="1:7" ht="15.75">
      <c r="A8" s="6" t="s">
        <v>137</v>
      </c>
      <c r="B8" s="5"/>
      <c r="C8" s="24"/>
      <c r="D8" s="7"/>
      <c r="E8" s="345" t="s">
        <v>138</v>
      </c>
      <c r="F8" s="345" t="s">
        <v>138</v>
      </c>
      <c r="G8" s="346" t="s">
        <v>208</v>
      </c>
    </row>
    <row r="9" spans="1:7" ht="15.75">
      <c r="A9" s="28" t="s">
        <v>76</v>
      </c>
      <c r="B9" s="9"/>
      <c r="C9" s="25"/>
      <c r="D9" s="26"/>
      <c r="E9" s="347" t="s">
        <v>468</v>
      </c>
      <c r="F9" s="347" t="s">
        <v>496</v>
      </c>
      <c r="G9" s="348"/>
    </row>
    <row r="10" spans="1:7" ht="15.75">
      <c r="A10" s="15"/>
      <c r="B10" s="15"/>
      <c r="C10" s="15"/>
      <c r="D10" s="34"/>
      <c r="E10" s="349"/>
      <c r="F10" s="349"/>
      <c r="G10" s="350"/>
    </row>
    <row r="11" spans="1:7" ht="15.75" customHeight="1">
      <c r="A11" s="35">
        <v>1</v>
      </c>
      <c r="B11" s="30" t="s">
        <v>139</v>
      </c>
      <c r="C11" s="15"/>
      <c r="D11" s="34"/>
      <c r="E11" s="351">
        <v>3059591</v>
      </c>
      <c r="F11" s="351">
        <v>3281775</v>
      </c>
      <c r="G11" s="352">
        <f>F11/E11*100</f>
        <v>107.26188565726595</v>
      </c>
    </row>
    <row r="12" spans="1:7" ht="15.75">
      <c r="A12" s="35"/>
      <c r="B12" s="15"/>
      <c r="C12" s="15"/>
      <c r="D12" s="34"/>
      <c r="E12" s="48"/>
      <c r="F12" s="48"/>
      <c r="G12" s="352"/>
    </row>
    <row r="13" spans="1:7" ht="15.75">
      <c r="A13" s="35">
        <v>2</v>
      </c>
      <c r="B13" s="30" t="s">
        <v>188</v>
      </c>
      <c r="C13" s="37"/>
      <c r="D13" s="36"/>
      <c r="E13" s="351">
        <v>209530</v>
      </c>
      <c r="F13" s="351">
        <v>159675</v>
      </c>
      <c r="G13" s="352">
        <f>F13/E13*100</f>
        <v>76.20627117835154</v>
      </c>
    </row>
    <row r="14" spans="1:7" ht="15.75">
      <c r="A14" s="35"/>
      <c r="B14" s="15"/>
      <c r="C14" s="15"/>
      <c r="D14" s="34"/>
      <c r="E14" s="353"/>
      <c r="F14" s="353"/>
      <c r="G14" s="352"/>
    </row>
    <row r="15" spans="1:7" ht="15.75">
      <c r="A15" s="35">
        <v>3</v>
      </c>
      <c r="B15" s="30" t="s">
        <v>187</v>
      </c>
      <c r="C15" s="15"/>
      <c r="D15" s="36"/>
      <c r="E15" s="351">
        <v>0</v>
      </c>
      <c r="F15" s="351">
        <v>0</v>
      </c>
      <c r="G15" s="352">
        <v>0</v>
      </c>
    </row>
    <row r="16" spans="1:7" ht="15.75">
      <c r="A16" s="35"/>
      <c r="B16" s="15"/>
      <c r="C16" s="15"/>
      <c r="D16" s="34"/>
      <c r="E16" s="48"/>
      <c r="F16" s="48"/>
      <c r="G16" s="352"/>
    </row>
    <row r="17" spans="1:7" ht="15.75">
      <c r="A17" s="35">
        <v>4</v>
      </c>
      <c r="B17" s="30" t="s">
        <v>185</v>
      </c>
      <c r="C17" s="15"/>
      <c r="D17" s="36"/>
      <c r="E17" s="351">
        <v>2414500</v>
      </c>
      <c r="F17" s="351">
        <v>2768500</v>
      </c>
      <c r="G17" s="352">
        <f>F17/E17*100</f>
        <v>114.66142058397185</v>
      </c>
    </row>
    <row r="18" spans="1:7" ht="15.75">
      <c r="A18" s="35"/>
      <c r="B18" s="15"/>
      <c r="C18" s="15"/>
      <c r="D18" s="34"/>
      <c r="E18" s="48"/>
      <c r="F18" s="48"/>
      <c r="G18" s="352"/>
    </row>
    <row r="19" spans="1:7" ht="15.75">
      <c r="A19" s="35">
        <v>5</v>
      </c>
      <c r="B19" s="30" t="s">
        <v>186</v>
      </c>
      <c r="C19" s="30"/>
      <c r="D19" s="36"/>
      <c r="E19" s="351">
        <v>290424</v>
      </c>
      <c r="F19" s="351">
        <v>284200</v>
      </c>
      <c r="G19" s="352">
        <f>F19/E19*100</f>
        <v>97.85692642481337</v>
      </c>
    </row>
    <row r="20" spans="1:7" ht="15.75">
      <c r="A20" s="35"/>
      <c r="B20" s="15"/>
      <c r="C20" s="15"/>
      <c r="D20" s="34"/>
      <c r="E20" s="48"/>
      <c r="F20" s="48"/>
      <c r="G20" s="352"/>
    </row>
    <row r="21" spans="1:7" ht="15.75">
      <c r="A21" s="35">
        <v>6</v>
      </c>
      <c r="B21" s="30" t="s">
        <v>184</v>
      </c>
      <c r="C21" s="30"/>
      <c r="D21" s="36"/>
      <c r="E21" s="351">
        <v>352500</v>
      </c>
      <c r="F21" s="351">
        <v>427150</v>
      </c>
      <c r="G21" s="352">
        <f>F21/E21*100</f>
        <v>121.177304964539</v>
      </c>
    </row>
    <row r="22" spans="1:7" ht="15.75">
      <c r="A22" s="35"/>
      <c r="B22" s="15"/>
      <c r="C22" s="15"/>
      <c r="D22" s="34"/>
      <c r="E22" s="48"/>
      <c r="F22" s="48"/>
      <c r="G22" s="352"/>
    </row>
    <row r="23" spans="1:7" ht="15.75">
      <c r="A23" s="35">
        <v>7</v>
      </c>
      <c r="B23" s="30" t="s">
        <v>140</v>
      </c>
      <c r="C23" s="30"/>
      <c r="D23" s="31"/>
      <c r="E23" s="351">
        <v>201200</v>
      </c>
      <c r="F23" s="351">
        <v>206000</v>
      </c>
      <c r="G23" s="352">
        <f>F23/E23*100</f>
        <v>102.38568588469185</v>
      </c>
    </row>
    <row r="24" spans="1:7" ht="15.75">
      <c r="A24" s="35"/>
      <c r="B24" s="15"/>
      <c r="C24" s="15"/>
      <c r="D24" s="15"/>
      <c r="E24" s="48"/>
      <c r="F24" s="48"/>
      <c r="G24" s="352"/>
    </row>
    <row r="25" spans="1:7" ht="15.75">
      <c r="A25" s="35">
        <v>8</v>
      </c>
      <c r="B25" s="30" t="s">
        <v>141</v>
      </c>
      <c r="C25" s="15"/>
      <c r="D25" s="15"/>
      <c r="E25" s="351">
        <v>498212</v>
      </c>
      <c r="F25" s="351">
        <v>537500</v>
      </c>
      <c r="G25" s="352">
        <f>F25/E25*100</f>
        <v>107.88579961943911</v>
      </c>
    </row>
    <row r="26" spans="1:7" ht="15.75">
      <c r="A26" s="35"/>
      <c r="B26" s="15"/>
      <c r="C26" s="15"/>
      <c r="D26" s="15"/>
      <c r="E26" s="48"/>
      <c r="F26" s="48"/>
      <c r="G26" s="352"/>
    </row>
    <row r="27" spans="1:7" ht="15.75">
      <c r="A27" s="35">
        <v>9</v>
      </c>
      <c r="B27" s="30" t="s">
        <v>590</v>
      </c>
      <c r="C27" s="30"/>
      <c r="D27" s="30"/>
      <c r="E27" s="351">
        <v>390586</v>
      </c>
      <c r="F27" s="351">
        <v>401712</v>
      </c>
      <c r="G27" s="352">
        <f>F27/E27*100</f>
        <v>102.84854039827336</v>
      </c>
    </row>
    <row r="28" spans="1:7" ht="15.75">
      <c r="A28" s="35"/>
      <c r="B28" s="15"/>
      <c r="C28" s="15"/>
      <c r="D28" s="15"/>
      <c r="E28" s="48"/>
      <c r="F28" s="48"/>
      <c r="G28" s="352"/>
    </row>
    <row r="29" spans="1:7" ht="15.75">
      <c r="A29" s="35">
        <v>10</v>
      </c>
      <c r="B29" s="30" t="s">
        <v>183</v>
      </c>
      <c r="C29" s="30"/>
      <c r="D29" s="30"/>
      <c r="E29" s="351">
        <v>955500</v>
      </c>
      <c r="F29" s="351">
        <v>1017600</v>
      </c>
      <c r="G29" s="352">
        <f>F29/E29*100</f>
        <v>106.49921507064364</v>
      </c>
    </row>
    <row r="30" spans="1:7" ht="15.75">
      <c r="A30" s="15"/>
      <c r="B30" s="15"/>
      <c r="C30" s="15"/>
      <c r="D30" s="15"/>
      <c r="E30" s="48"/>
      <c r="F30" s="48"/>
      <c r="G30" s="352"/>
    </row>
    <row r="31" spans="1:7" ht="15.75">
      <c r="A31" s="8"/>
      <c r="B31" s="21" t="s">
        <v>191</v>
      </c>
      <c r="C31" s="19"/>
      <c r="D31" s="17"/>
      <c r="E31" s="327">
        <f>SUM(E11:E30)</f>
        <v>8372043</v>
      </c>
      <c r="F31" s="327">
        <f>SUM(F11:F30)</f>
        <v>9084112</v>
      </c>
      <c r="G31" s="327">
        <f>F31/E31*100</f>
        <v>108.50531943039469</v>
      </c>
    </row>
    <row r="32" spans="1:7" ht="2.25" customHeight="1">
      <c r="A32" s="16"/>
      <c r="B32" s="10"/>
      <c r="C32" s="11"/>
      <c r="D32" s="12"/>
      <c r="E32" s="49"/>
      <c r="F32" s="49"/>
      <c r="G32" s="349"/>
    </row>
    <row r="33" spans="1:7" ht="15.75">
      <c r="A33" s="16"/>
      <c r="B33" s="20" t="s">
        <v>189</v>
      </c>
      <c r="C33" s="20"/>
      <c r="D33" s="20"/>
      <c r="E33" s="354">
        <v>50000</v>
      </c>
      <c r="F33" s="354">
        <v>50000</v>
      </c>
      <c r="G33" s="355">
        <f>F33/E33*100</f>
        <v>100</v>
      </c>
    </row>
    <row r="34" spans="1:7" ht="27" customHeight="1">
      <c r="A34" s="16"/>
      <c r="B34" s="1" t="s">
        <v>48</v>
      </c>
      <c r="C34" s="11"/>
      <c r="D34" s="12"/>
      <c r="E34" s="354">
        <v>0</v>
      </c>
      <c r="F34" s="354">
        <v>0</v>
      </c>
      <c r="G34" s="355">
        <v>0</v>
      </c>
    </row>
    <row r="35" spans="1:7" ht="3.75" customHeight="1">
      <c r="A35" s="16"/>
      <c r="B35" s="33"/>
      <c r="C35" s="11"/>
      <c r="D35" s="12"/>
      <c r="E35" s="49"/>
      <c r="F35" s="49"/>
      <c r="G35" s="348"/>
    </row>
    <row r="36" spans="1:7" ht="15.75">
      <c r="A36" s="16"/>
      <c r="B36" s="21" t="s">
        <v>190</v>
      </c>
      <c r="C36" s="22"/>
      <c r="D36" s="23"/>
      <c r="E36" s="356">
        <f>SUM(E31:E34)</f>
        <v>8422043</v>
      </c>
      <c r="F36" s="356">
        <f>F31+F33</f>
        <v>9134112</v>
      </c>
      <c r="G36" s="355">
        <f>F36/E36*100</f>
        <v>108.45482503473325</v>
      </c>
    </row>
    <row r="37" spans="5:7" ht="12.75">
      <c r="E37" s="325"/>
      <c r="G37" s="325"/>
    </row>
    <row r="38" ht="12.75">
      <c r="F38" s="328"/>
    </row>
    <row r="49" ht="12.75">
      <c r="G49" s="40"/>
    </row>
  </sheetData>
  <sheetProtection/>
  <mergeCells count="2"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M27"/>
  <sheetViews>
    <sheetView tabSelected="1" zoomScalePageLayoutView="0" workbookViewId="0" topLeftCell="A5">
      <selection activeCell="M30" sqref="M30"/>
    </sheetView>
  </sheetViews>
  <sheetFormatPr defaultColWidth="9.140625" defaultRowHeight="12.75"/>
  <sheetData>
    <row r="1" s="39" customFormat="1" ht="15.75"/>
    <row r="2" spans="4:5" s="39" customFormat="1" ht="15.75">
      <c r="D2" s="409" t="s">
        <v>556</v>
      </c>
      <c r="E2" s="409"/>
    </row>
    <row r="3" s="39" customFormat="1" ht="7.5" customHeight="1"/>
    <row r="4" spans="1:10" s="39" customFormat="1" ht="69.75" customHeight="1">
      <c r="A4" s="433" t="s">
        <v>576</v>
      </c>
      <c r="B4" s="433"/>
      <c r="C4" s="433"/>
      <c r="D4" s="433"/>
      <c r="E4" s="433"/>
      <c r="F4" s="433"/>
      <c r="G4" s="433"/>
      <c r="H4" s="433"/>
      <c r="I4" s="433"/>
      <c r="J4" s="433"/>
    </row>
    <row r="5" spans="1:10" s="39" customFormat="1" ht="13.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</row>
    <row r="6" spans="1:10" s="39" customFormat="1" ht="14.25" customHeight="1">
      <c r="A6" s="406"/>
      <c r="B6" s="406"/>
      <c r="C6" s="406"/>
      <c r="D6" s="435" t="s">
        <v>557</v>
      </c>
      <c r="E6" s="435"/>
      <c r="F6" s="406"/>
      <c r="G6" s="406"/>
      <c r="H6" s="406"/>
      <c r="I6" s="406"/>
      <c r="J6" s="406"/>
    </row>
    <row r="7" s="39" customFormat="1" ht="6.75" customHeight="1"/>
    <row r="8" spans="1:10" s="39" customFormat="1" ht="15.75">
      <c r="A8" s="433" t="s">
        <v>558</v>
      </c>
      <c r="B8" s="433"/>
      <c r="C8" s="433"/>
      <c r="D8" s="433"/>
      <c r="E8" s="433"/>
      <c r="F8" s="433"/>
      <c r="G8" s="433"/>
      <c r="H8" s="433"/>
      <c r="I8" s="433"/>
      <c r="J8" s="433"/>
    </row>
    <row r="9" spans="1:10" s="39" customFormat="1" ht="15.75">
      <c r="A9" s="433"/>
      <c r="B9" s="433"/>
      <c r="C9" s="433"/>
      <c r="D9" s="433"/>
      <c r="E9" s="433"/>
      <c r="F9" s="433"/>
      <c r="G9" s="433"/>
      <c r="H9" s="433"/>
      <c r="I9" s="433"/>
      <c r="J9" s="433"/>
    </row>
    <row r="10" spans="1:10" s="39" customFormat="1" ht="15.75">
      <c r="A10" s="433"/>
      <c r="B10" s="433"/>
      <c r="C10" s="433"/>
      <c r="D10" s="433"/>
      <c r="E10" s="433"/>
      <c r="F10" s="433"/>
      <c r="G10" s="433"/>
      <c r="H10" s="433"/>
      <c r="I10" s="433"/>
      <c r="J10" s="433"/>
    </row>
    <row r="11" spans="1:10" s="39" customFormat="1" ht="6" customHeight="1">
      <c r="A11" s="433"/>
      <c r="B11" s="433"/>
      <c r="C11" s="433"/>
      <c r="D11" s="433"/>
      <c r="E11" s="433"/>
      <c r="F11" s="433"/>
      <c r="G11" s="433"/>
      <c r="H11" s="433"/>
      <c r="I11" s="433"/>
      <c r="J11" s="433"/>
    </row>
    <row r="12" s="39" customFormat="1" ht="15.75"/>
    <row r="13" spans="1:3" s="39" customFormat="1" ht="15.75">
      <c r="A13" s="409" t="s">
        <v>559</v>
      </c>
      <c r="B13" s="409"/>
      <c r="C13" s="409"/>
    </row>
    <row r="14" s="39" customFormat="1" ht="9.75" customHeight="1"/>
    <row r="15" spans="4:5" s="39" customFormat="1" ht="15.75">
      <c r="D15" s="409" t="s">
        <v>595</v>
      </c>
      <c r="E15" s="409"/>
    </row>
    <row r="16" s="39" customFormat="1" ht="15.75"/>
    <row r="17" spans="1:10" s="39" customFormat="1" ht="15.75">
      <c r="A17" s="433" t="s">
        <v>561</v>
      </c>
      <c r="B17" s="433"/>
      <c r="C17" s="433"/>
      <c r="D17" s="433"/>
      <c r="E17" s="433"/>
      <c r="F17" s="433"/>
      <c r="G17" s="433"/>
      <c r="H17" s="433"/>
      <c r="I17" s="433"/>
      <c r="J17" s="433"/>
    </row>
    <row r="18" spans="1:10" s="39" customFormat="1" ht="15.75">
      <c r="A18" s="433"/>
      <c r="B18" s="433"/>
      <c r="C18" s="433"/>
      <c r="D18" s="433"/>
      <c r="E18" s="433"/>
      <c r="F18" s="433"/>
      <c r="G18" s="433"/>
      <c r="H18" s="433"/>
      <c r="I18" s="433"/>
      <c r="J18" s="433"/>
    </row>
    <row r="19" spans="1:10" s="39" customFormat="1" ht="6" customHeight="1">
      <c r="A19" s="433"/>
      <c r="B19" s="433"/>
      <c r="C19" s="433"/>
      <c r="D19" s="433"/>
      <c r="E19" s="433"/>
      <c r="F19" s="433"/>
      <c r="G19" s="433"/>
      <c r="H19" s="433"/>
      <c r="I19" s="433"/>
      <c r="J19" s="433"/>
    </row>
    <row r="20" spans="1:10" s="39" customFormat="1" ht="15.75" hidden="1">
      <c r="A20" s="433"/>
      <c r="B20" s="433"/>
      <c r="C20" s="433"/>
      <c r="D20" s="433"/>
      <c r="E20" s="433"/>
      <c r="F20" s="433"/>
      <c r="G20" s="433"/>
      <c r="H20" s="433"/>
      <c r="I20" s="433"/>
      <c r="J20" s="433"/>
    </row>
    <row r="21" s="39" customFormat="1" ht="15.75"/>
    <row r="22" s="39" customFormat="1" ht="15.75">
      <c r="A22" s="39" t="s">
        <v>598</v>
      </c>
    </row>
    <row r="23" s="39" customFormat="1" ht="15.75">
      <c r="A23" s="39" t="s">
        <v>599</v>
      </c>
    </row>
    <row r="24" spans="7:9" s="39" customFormat="1" ht="15.75">
      <c r="G24" s="434" t="s">
        <v>574</v>
      </c>
      <c r="H24" s="434"/>
      <c r="I24" s="434"/>
    </row>
    <row r="25" spans="7:9" s="39" customFormat="1" ht="15.75">
      <c r="G25" s="434"/>
      <c r="H25" s="434"/>
      <c r="I25" s="434"/>
    </row>
    <row r="26" ht="12.75">
      <c r="H26" t="s">
        <v>560</v>
      </c>
    </row>
    <row r="27" ht="12.75">
      <c r="M27" s="388"/>
    </row>
  </sheetData>
  <sheetProtection/>
  <mergeCells count="9">
    <mergeCell ref="A17:J20"/>
    <mergeCell ref="G24:I24"/>
    <mergeCell ref="G25:I25"/>
    <mergeCell ref="D6:E6"/>
    <mergeCell ref="D2:E2"/>
    <mergeCell ref="A4:J4"/>
    <mergeCell ref="A8:J11"/>
    <mergeCell ref="A13:C13"/>
    <mergeCell ref="D15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Seka</dc:creator>
  <cp:keywords/>
  <dc:description/>
  <cp:lastModifiedBy>Emina Hasanić</cp:lastModifiedBy>
  <cp:lastPrinted>2022-11-16T11:51:58Z</cp:lastPrinted>
  <dcterms:created xsi:type="dcterms:W3CDTF">2004-09-02T05:22:30Z</dcterms:created>
  <dcterms:modified xsi:type="dcterms:W3CDTF">2022-11-24T11:05:30Z</dcterms:modified>
  <cp:category/>
  <cp:version/>
  <cp:contentType/>
  <cp:contentStatus/>
</cp:coreProperties>
</file>